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 - D.1.4 Technika 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'D.1.4 - D.1.4 Technika pr...'!$C$148:$K$259</definedName>
    <definedName name="_xlnm.Print_Area" localSheetId="1">'D.1.4 - D.1.4 Technika pr...'!$C$4:$J$76,'D.1.4 - D.1.4 Technika pr...'!$C$82:$J$130,'D.1.4 - D.1.4 Technika pr...'!$C$136:$K$259</definedName>
    <definedName name="_xlnm.Print_Titles" localSheetId="1">'D.1.4 - D.1.4 Technika pr...'!$148:$148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9"/>
  <c r="BH259"/>
  <c r="BG259"/>
  <c r="BF259"/>
  <c r="T259"/>
  <c r="T258"/>
  <c r="R259"/>
  <c r="R258"/>
  <c r="P259"/>
  <c r="P258"/>
  <c r="BI257"/>
  <c r="BH257"/>
  <c r="BG257"/>
  <c r="BF257"/>
  <c r="T257"/>
  <c r="T256"/>
  <c r="T255"/>
  <c r="R257"/>
  <c r="R256"/>
  <c r="R255"/>
  <c r="P257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T251"/>
  <c r="T250"/>
  <c r="R252"/>
  <c r="R251"/>
  <c r="R250"/>
  <c r="P252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J146"/>
  <c r="J145"/>
  <c r="F143"/>
  <c r="E141"/>
  <c r="J92"/>
  <c r="J91"/>
  <c r="F89"/>
  <c r="E87"/>
  <c r="J18"/>
  <c r="E18"/>
  <c r="F146"/>
  <c r="J17"/>
  <c r="J15"/>
  <c r="E15"/>
  <c r="F91"/>
  <c r="J14"/>
  <c r="J12"/>
  <c r="J143"/>
  <c r="E7"/>
  <c r="E85"/>
  <c i="1" r="L90"/>
  <c r="AM90"/>
  <c r="AM89"/>
  <c r="L89"/>
  <c r="AM87"/>
  <c r="L87"/>
  <c r="L85"/>
  <c r="L84"/>
  <c i="2" r="BK259"/>
  <c r="J259"/>
  <c r="BK257"/>
  <c r="J257"/>
  <c r="BK254"/>
  <c r="J254"/>
  <c r="BK252"/>
  <c r="J252"/>
  <c r="BK249"/>
  <c r="J245"/>
  <c r="J244"/>
  <c r="J243"/>
  <c r="BK239"/>
  <c r="BK237"/>
  <c r="BK235"/>
  <c r="BK234"/>
  <c r="BK232"/>
  <c r="BK229"/>
  <c r="J227"/>
  <c r="BK224"/>
  <c r="BK222"/>
  <c r="BK220"/>
  <c r="BK217"/>
  <c r="J207"/>
  <c r="BK201"/>
  <c r="BK195"/>
  <c r="J194"/>
  <c r="J191"/>
  <c r="J189"/>
  <c r="BK186"/>
  <c r="BK171"/>
  <c r="BK168"/>
  <c r="J164"/>
  <c r="J158"/>
  <c r="J152"/>
  <c r="BK245"/>
  <c r="BK243"/>
  <c r="BK227"/>
  <c r="J223"/>
  <c r="BK209"/>
  <c r="J205"/>
  <c r="BK194"/>
  <c r="J185"/>
  <c r="BK176"/>
  <c r="BK159"/>
  <c r="J156"/>
  <c r="BK155"/>
  <c i="1" r="AS94"/>
  <c i="2" r="J249"/>
  <c r="BK248"/>
  <c r="BK247"/>
  <c r="BK244"/>
  <c r="BK242"/>
  <c r="BK238"/>
  <c r="J235"/>
  <c r="J230"/>
  <c r="BK226"/>
  <c r="J224"/>
  <c r="J219"/>
  <c r="BK211"/>
  <c r="BK205"/>
  <c r="J201"/>
  <c r="BK197"/>
  <c r="BK179"/>
  <c r="BK177"/>
  <c r="J170"/>
  <c r="J168"/>
  <c r="BK166"/>
  <c r="BK162"/>
  <c r="J247"/>
  <c r="J241"/>
  <c r="BK236"/>
  <c r="J232"/>
  <c r="J231"/>
  <c r="J229"/>
  <c r="J211"/>
  <c r="BK207"/>
  <c r="BK203"/>
  <c r="BK200"/>
  <c r="J197"/>
  <c r="J195"/>
  <c r="J192"/>
  <c r="BK189"/>
  <c r="BK183"/>
  <c r="J176"/>
  <c r="BK156"/>
  <c r="J153"/>
  <c r="BK152"/>
  <c r="J248"/>
  <c r="J242"/>
  <c r="BK241"/>
  <c r="J237"/>
  <c r="J236"/>
  <c r="BK230"/>
  <c r="BK225"/>
  <c r="J209"/>
  <c r="BK204"/>
  <c r="J200"/>
  <c r="J198"/>
  <c r="J186"/>
  <c r="J180"/>
  <c r="BK174"/>
  <c r="BK173"/>
  <c r="J171"/>
  <c r="BK153"/>
  <c r="J240"/>
  <c r="J238"/>
  <c r="J234"/>
  <c r="BK233"/>
  <c r="J228"/>
  <c r="BK219"/>
  <c r="J216"/>
  <c r="J214"/>
  <c r="J203"/>
  <c r="BK198"/>
  <c r="BK191"/>
  <c r="BK188"/>
  <c r="J183"/>
  <c r="BK182"/>
  <c r="J177"/>
  <c r="J174"/>
  <c r="J173"/>
  <c r="BK165"/>
  <c r="BK161"/>
  <c r="J155"/>
  <c r="BK240"/>
  <c r="J239"/>
  <c r="J233"/>
  <c r="BK231"/>
  <c r="BK228"/>
  <c r="J226"/>
  <c r="BK223"/>
  <c r="J220"/>
  <c r="BK216"/>
  <c r="J212"/>
  <c r="BK185"/>
  <c r="J182"/>
  <c r="BK170"/>
  <c r="J165"/>
  <c r="J162"/>
  <c r="J159"/>
  <c r="BK158"/>
  <c r="J225"/>
  <c r="J222"/>
  <c r="J217"/>
  <c r="BK214"/>
  <c r="BK212"/>
  <c r="J204"/>
  <c r="BK192"/>
  <c r="J188"/>
  <c r="BK180"/>
  <c r="J179"/>
  <c r="J166"/>
  <c r="BK164"/>
  <c r="J161"/>
  <c l="1" r="BK151"/>
  <c r="J151"/>
  <c r="J98"/>
  <c r="P151"/>
  <c r="R151"/>
  <c r="T151"/>
  <c r="BK154"/>
  <c r="J154"/>
  <c r="J99"/>
  <c r="P154"/>
  <c r="R154"/>
  <c r="T154"/>
  <c r="BK157"/>
  <c r="J157"/>
  <c r="J100"/>
  <c r="P157"/>
  <c r="R157"/>
  <c r="T157"/>
  <c r="BK160"/>
  <c r="J160"/>
  <c r="J101"/>
  <c r="P160"/>
  <c r="R160"/>
  <c r="T160"/>
  <c r="BK163"/>
  <c r="J163"/>
  <c r="J102"/>
  <c r="P163"/>
  <c r="R163"/>
  <c r="T163"/>
  <c r="BK169"/>
  <c r="J169"/>
  <c r="J104"/>
  <c r="P169"/>
  <c r="R169"/>
  <c r="T169"/>
  <c r="BK172"/>
  <c r="J172"/>
  <c r="J105"/>
  <c r="P172"/>
  <c r="R172"/>
  <c r="T172"/>
  <c r="BK175"/>
  <c r="J175"/>
  <c r="J106"/>
  <c r="P175"/>
  <c r="R175"/>
  <c r="T175"/>
  <c r="BK178"/>
  <c r="J178"/>
  <c r="J107"/>
  <c r="P178"/>
  <c r="R178"/>
  <c r="T178"/>
  <c r="BK181"/>
  <c r="J181"/>
  <c r="J108"/>
  <c r="P181"/>
  <c r="R181"/>
  <c r="T181"/>
  <c r="BK184"/>
  <c r="J184"/>
  <c r="J109"/>
  <c r="P184"/>
  <c r="R184"/>
  <c r="T184"/>
  <c r="BK187"/>
  <c r="J187"/>
  <c r="J110"/>
  <c r="P187"/>
  <c r="R187"/>
  <c r="T187"/>
  <c r="BK190"/>
  <c r="J190"/>
  <c r="J111"/>
  <c r="P190"/>
  <c r="R190"/>
  <c r="T190"/>
  <c r="BK193"/>
  <c r="J193"/>
  <c r="J112"/>
  <c r="P193"/>
  <c r="R193"/>
  <c r="T193"/>
  <c r="BK196"/>
  <c r="J196"/>
  <c r="J113"/>
  <c r="P196"/>
  <c r="R196"/>
  <c r="T196"/>
  <c r="BK199"/>
  <c r="J199"/>
  <c r="J114"/>
  <c r="P199"/>
  <c r="R199"/>
  <c r="T199"/>
  <c r="BK202"/>
  <c r="J202"/>
  <c r="J115"/>
  <c r="P202"/>
  <c r="R202"/>
  <c r="T202"/>
  <c r="BK210"/>
  <c r="J210"/>
  <c r="J118"/>
  <c r="P210"/>
  <c r="R210"/>
  <c r="T210"/>
  <c r="BK215"/>
  <c r="J215"/>
  <c r="J120"/>
  <c r="P215"/>
  <c r="R215"/>
  <c r="T215"/>
  <c r="BK218"/>
  <c r="J218"/>
  <c r="J121"/>
  <c r="P218"/>
  <c r="R218"/>
  <c r="T218"/>
  <c r="BK221"/>
  <c r="J221"/>
  <c r="J122"/>
  <c r="P221"/>
  <c r="R221"/>
  <c r="T221"/>
  <c r="BK246"/>
  <c r="J246"/>
  <c r="J123"/>
  <c r="P246"/>
  <c r="R246"/>
  <c r="T246"/>
  <c r="BE155"/>
  <c r="BE158"/>
  <c r="BE162"/>
  <c r="BE168"/>
  <c r="BE174"/>
  <c r="BE194"/>
  <c r="BE216"/>
  <c r="E139"/>
  <c r="BE177"/>
  <c r="BE191"/>
  <c r="BE203"/>
  <c r="BE205"/>
  <c r="BE207"/>
  <c r="BE209"/>
  <c r="BE222"/>
  <c r="BE235"/>
  <c r="BE170"/>
  <c r="BE179"/>
  <c r="BE180"/>
  <c r="BE186"/>
  <c r="BE197"/>
  <c r="BE201"/>
  <c r="BE211"/>
  <c r="BE247"/>
  <c r="J89"/>
  <c r="BE165"/>
  <c r="BE185"/>
  <c r="BE212"/>
  <c r="BE220"/>
  <c r="BE223"/>
  <c r="BE228"/>
  <c r="BE232"/>
  <c r="BE238"/>
  <c r="BE239"/>
  <c r="BE240"/>
  <c r="F92"/>
  <c r="F145"/>
  <c r="BE164"/>
  <c r="BE166"/>
  <c r="BE182"/>
  <c r="BE219"/>
  <c r="BE224"/>
  <c r="BE226"/>
  <c r="BE227"/>
  <c r="BE245"/>
  <c r="BE156"/>
  <c r="BE159"/>
  <c r="BE171"/>
  <c r="BE173"/>
  <c r="BE200"/>
  <c r="BE217"/>
  <c r="BE229"/>
  <c r="BE233"/>
  <c r="BE234"/>
  <c r="BE237"/>
  <c r="BE243"/>
  <c r="BE152"/>
  <c r="BE188"/>
  <c r="BE189"/>
  <c r="BE192"/>
  <c r="BE195"/>
  <c r="BE198"/>
  <c r="BE225"/>
  <c r="BE230"/>
  <c r="BE231"/>
  <c r="BE236"/>
  <c r="BE241"/>
  <c r="BE242"/>
  <c r="BE244"/>
  <c r="BE248"/>
  <c r="BE252"/>
  <c r="BE153"/>
  <c r="BE161"/>
  <c r="BE176"/>
  <c r="BE183"/>
  <c r="BE204"/>
  <c r="BE214"/>
  <c r="BE249"/>
  <c r="BE254"/>
  <c r="BE257"/>
  <c r="BE259"/>
  <c r="BK167"/>
  <c r="J167"/>
  <c r="J103"/>
  <c r="BK206"/>
  <c r="J206"/>
  <c r="J116"/>
  <c r="BK208"/>
  <c r="J208"/>
  <c r="J117"/>
  <c r="BK213"/>
  <c r="J213"/>
  <c r="J119"/>
  <c r="BK251"/>
  <c r="J251"/>
  <c r="J125"/>
  <c r="BK253"/>
  <c r="J253"/>
  <c r="J126"/>
  <c r="BK256"/>
  <c r="J256"/>
  <c r="J128"/>
  <c r="BK258"/>
  <c r="J258"/>
  <c r="J129"/>
  <c r="F34"/>
  <c i="1" r="BA95"/>
  <c r="BA94"/>
  <c r="W30"/>
  <c i="2" r="J34"/>
  <c i="1" r="AW95"/>
  <c i="2" r="F35"/>
  <c i="1" r="BB95"/>
  <c r="BB94"/>
  <c r="AX94"/>
  <c i="2" r="F36"/>
  <c i="1" r="BC95"/>
  <c r="BC94"/>
  <c r="W32"/>
  <c i="2" r="F37"/>
  <c i="1" r="BD95"/>
  <c r="BD94"/>
  <c r="W33"/>
  <c i="2" l="1" r="R150"/>
  <c r="R149"/>
  <c r="P150"/>
  <c r="P149"/>
  <c i="1" r="AU95"/>
  <c i="2" r="T150"/>
  <c r="T149"/>
  <c r="BK150"/>
  <c r="J150"/>
  <c r="J97"/>
  <c r="BK250"/>
  <c r="J250"/>
  <c r="J124"/>
  <c r="BK255"/>
  <c r="J255"/>
  <c r="J127"/>
  <c i="1" r="AY94"/>
  <c i="2" r="J33"/>
  <c i="1" r="AV95"/>
  <c r="AT95"/>
  <c r="AU94"/>
  <c r="AW94"/>
  <c r="AK30"/>
  <c r="W31"/>
  <c i="2" r="F33"/>
  <c i="1" r="AZ95"/>
  <c r="AZ94"/>
  <c r="AV94"/>
  <c r="AK29"/>
  <c i="2" l="1" r="BK149"/>
  <c r="J149"/>
  <c r="J96"/>
  <c i="1" r="AT94"/>
  <c r="W29"/>
  <c i="2" l="1" r="J30"/>
  <c i="1" r="AG95"/>
  <c r="AN95"/>
  <c i="2" l="1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<sst xmlns="http://schemas.openxmlformats.org/spreadsheetml/2006/main">
  <si>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</si>
  <si>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</si>
  <si>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</si>
  <si>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</si>
  <si>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</si>
  <si>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{ffcd5eb0-5a77-4c29-b374-c15e2e64e1ed}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</si>
  <si>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</si>
  <si>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</si>
  <si>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</si>
  <si>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</si>
  <si>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</si>
  <si>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</si>
  <si>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</si>
  <si>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7200704A2</t>
  </si>
  <si>
    <t>Stavba:</t>
  </si>
  <si>
    <t>STAVEBNÍ ÚPRAVY SOCIÁLNÍCH ZAŘÍZENÍ MŠ Prievidzská č. 2613 Šumperk - PAVILON A2</t>
  </si>
  <si>
    <t>0,1</t>
  </si>
  <si>
    <t>KSO:</t>
  </si>
  <si>
    <t>CC-CZ:</t>
  </si>
  <si>
    <t>1</t>
  </si>
  <si>
    <t>Místo:</t>
  </si>
  <si>
    <t>Šumperk</t>
  </si>
  <si>
    <t>Datum:</t>
  </si>
  <si>
    <t>3. 8. 2020</t>
  </si>
  <si>
    <t>10</t>
  </si>
  <si>
    <t>100</t>
  </si>
  <si>
    <t>Zadavatel:</t>
  </si>
  <si>
    <t>IČ:</t>
  </si>
  <si>
    <t xml:space="preserve"> </t>
  </si>
  <si>
    <t>DIČ:</t>
  </si>
  <si>
    <t>Zhotovitel:</t>
  </si>
  <si>
    <t>Projektant:</t>
  </si>
  <si>
    <t>29380995</t>
  </si>
  <si>
    <t>PVLK PROJECT s.r.o.</t>
  </si>
  <si>
    <t>CZ29380995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</si>
  <si>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</si>
  <si>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</si>
  <si>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</si>
  <si>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</si>
  <si>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</si>
  <si>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</si>
  <si>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</si>
  <si>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</si>
  <si>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</si>
  <si>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</si>
  <si>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</si>
  <si>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</si>
  <si>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</si>
  <si>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</si>
  <si>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</si>
  <si>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</si>
  <si>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</si>
  <si>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</si>
  <si>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</si>
  <si>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</si>
  <si>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</si>
  <si>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</si>
  <si>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</si>
  <si>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</si>
  <si>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</si>
  <si>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</si>
  <si>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</si>
  <si>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</si>
  <si>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</si>
  <si>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</si>
  <si>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</si>
  <si>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</si>
  <si>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</si>
  <si>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</si>
  <si>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</si>
  <si>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</si>
  <si>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</si>
  <si>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</si>
  <si>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</si>
  <si>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</si>
  <si>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</si>
  <si>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</si>
  <si>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</si>
  <si>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</si>
  <si>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</si>
  <si>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</si>
  <si>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</si>
  <si>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</si>
  <si>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</t>
  </si>
  <si>
    <t>D.1.4 Technika prostředí staveb II - Silnoproudá elektrotechnika</t>
  </si>
  <si>
    <t>STA</t>
  </si>
  <si>
    <t>{c19658db-fb22-4aa8-a785-b81bb961dc89}</t>
  </si>
  <si>
    <t>2</t>
  </si>
  <si>
    <t>KRYCÍ LIST SOUPISU PRACÍ</t>
  </si>
  <si>
    <t>Objekt:</t>
  </si>
  <si>
    <t>D.1.4 - D.1.4 Technika prostředí staveb II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</si>
  <si>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</si>
  <si>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</si>
  <si>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</si>
  <si>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</si>
  <si>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</si>
  <si>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</si>
  <si>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741-ELU-RV25 - E1 - Svítidlo interiérové LED stropní</t>
  </si>
  <si>
    <t xml:space="preserve">    741-OSM-1809 - E2 - Svítidlo interiérové, přisazené, se zdrojem LED, 20W/4000K, IP44</t>
  </si>
  <si>
    <t xml:space="preserve">    741-OSM-9225 - E3 - Svítidlo interiérové, přisazené, plastové + sklo, zdroj LED 9W, IP43, TŘ.OCHR. II</t>
  </si>
  <si>
    <t xml:space="preserve">    741-BEG-IN05 - N1 - Svítidlo LED NOUZOVÉ AUTONOMNÍ, přisazené, 1x2,6W, IP42, 20m</t>
  </si>
  <si>
    <t xml:space="preserve">    741-PCU-AA05 - Zemnící svorka pro připojení vodovodní baterie na plastovém potrubí</t>
  </si>
  <si>
    <t xml:space="preserve">    741-TNG-RM01 - Rámečky</t>
  </si>
  <si>
    <t xml:space="preserve">    741-CSS-AA02 - Montáž zdroje pro splachovače pisoárů (bez dodávky zdroje)</t>
  </si>
  <si>
    <t xml:space="preserve">    741-CSS-AA03 - Montáž splachovače pisoárů (bez splachovače)</t>
  </si>
  <si>
    <t xml:space="preserve">    741-CYK-MA05 - Kabel CYKY-O 2x1,5 (2A) - pod omítkou</t>
  </si>
  <si>
    <t xml:space="preserve">    741-CYK-MA15 - Kabel CYKY-O 3x1,5 (3A) - pod omítkou</t>
  </si>
  <si>
    <t xml:space="preserve">    741-CYK-MB05 - Kabel CYKY-J 3x1,5 (3C) - pod omítkou</t>
  </si>
  <si>
    <t xml:space="preserve">    741-CYK-MB10 - Kabel CYKY-J 3x2,5 (3C) - pod omítkou</t>
  </si>
  <si>
    <t xml:space="preserve">    741-PCA-AA04 - CYA 4 zžl - pospojení</t>
  </si>
  <si>
    <t xml:space="preserve">    741-KRA-AA05 - Krabice přístrojová KP68 do zdiva</t>
  </si>
  <si>
    <t xml:space="preserve">    741-KRA-AA25 - Krabice rozvodná KR68 do zdiva</t>
  </si>
  <si>
    <t xml:space="preserve">    741-KRA-AP10 - Krabice na povrch do 4x4mm2</t>
  </si>
  <si>
    <t xml:space="preserve">    741-TNG-ZA61 - Zásuvka domovní 230V jednonásobná, polozapuštěná, bílá, IP20, clonky</t>
  </si>
  <si>
    <t xml:space="preserve">    741-TNG-AA40 - Spínač domovní automatický, pohybový, 1 relé, bílý, IP20</t>
  </si>
  <si>
    <t xml:space="preserve">    741-UKC-A002 - Ukončení vodiče Cu, Al do 2,5mm2</t>
  </si>
  <si>
    <t xml:space="preserve">    741-UKC-A004 - Ukončení vodiče Cu, Al do 4mm2</t>
  </si>
  <si>
    <t xml:space="preserve">    749-PRL-AA01 - Přeložky a demontážní práce</t>
  </si>
  <si>
    <t xml:space="preserve">    749-PRZ-AA01 - Celková prohlídka zařízení</t>
  </si>
  <si>
    <t xml:space="preserve">    749-PSM-AA01 - Montážní práce podružného a spojovacího materiálu</t>
  </si>
  <si>
    <t xml:space="preserve">    749-SME-AA02 - Ventilátor (zapojení zařízení bez dodávky ventilátoru)</t>
  </si>
  <si>
    <t xml:space="preserve">    HZS-SES-RR01 - R1.3 a R2.3 - Patrové rozváděče</t>
  </si>
  <si>
    <t xml:space="preserve">    741-FIR-PU05 - Požární ucpávky</t>
  </si>
  <si>
    <t>M - Práce a dodávky M</t>
  </si>
  <si>
    <t xml:space="preserve">    46-M-KAP-KP68 - Vysekání kapsy do zděného zdiva, velikosti 7x7x5 cm</t>
  </si>
  <si>
    <t xml:space="preserve">    46-M-RYH-CH25 - Vysekání rýhy do zděného zdiva šíře 5cm, hloubky 5cm</t>
  </si>
  <si>
    <t>HZS - Hodinové zúčtovací sazby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</si>
  <si>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</si>
  <si>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</si>
  <si>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</si>
  <si>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</si>
  <si>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</si>
  <si>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</si>
  <si>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</si>
  <si>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</si>
  <si>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</si>
  <si>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</si>
  <si>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</si>
  <si>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</si>
  <si>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</si>
  <si>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</si>
  <si>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</si>
  <si>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</si>
  <si>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</si>
  <si>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</si>
  <si>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741-ELU-RV25</t>
  </si>
  <si>
    <t>E1 - Svítidlo interiérové LED stropní</t>
  </si>
  <si>
    <t>169</t>
  </si>
  <si>
    <t>K</t>
  </si>
  <si>
    <t>741372022</t>
  </si>
  <si>
    <t>Montáž svítidlo LED bytové přisazené nástěnné panelové do 0,36 m2</t>
  </si>
  <si>
    <t>kus</t>
  </si>
  <si>
    <t>16</t>
  </si>
  <si>
    <t>644299863</t>
  </si>
  <si>
    <t>170</t>
  </si>
  <si>
    <t>M</t>
  </si>
  <si>
    <t>ELURAVI</t>
  </si>
  <si>
    <t>Liniové LED svítidlo, těleso eloxovaný hliník, opálový difusor, tř. ochr. 1, IP20, 30W, 4600 lm, 4000K, Ra &gt; 80, 73 x 72,5 x 1170 mm (Š x V x D), přisazené</t>
  </si>
  <si>
    <t>KS</t>
  </si>
  <si>
    <t>32</t>
  </si>
  <si>
    <t>646491682</t>
  </si>
  <si>
    <t>741-OSM-1809</t>
  </si>
  <si>
    <t>E2 - Svítidlo interiérové, přisazené, se zdrojem LED, 20W/4000K, IP44</t>
  </si>
  <si>
    <t>171</t>
  </si>
  <si>
    <t>-1348145535</t>
  </si>
  <si>
    <t>172</t>
  </si>
  <si>
    <t>OSM51809</t>
  </si>
  <si>
    <t>Svítidlo interiérové, přisazené, se zdrojem LED, 20W/2700lm/4000K, základna ocelový plech, stínítko skleněné TRIPLEX OPÁL MAT, D360 x 88 mm, IP44, tř.ochr.1</t>
  </si>
  <si>
    <t>1937747138</t>
  </si>
  <si>
    <t>741-OSM-9225</t>
  </si>
  <si>
    <t>E3 - Svítidlo interiérové, přisazené, plastové + sklo, zdroj LED 9W, IP43, TŘ.OCHR. II</t>
  </si>
  <si>
    <t>173</t>
  </si>
  <si>
    <t>741370101</t>
  </si>
  <si>
    <t>Montáž svítidlo žárovkové průmyslové stropní přisazené 1 zdroj bez koše</t>
  </si>
  <si>
    <t>1700701395</t>
  </si>
  <si>
    <t>174</t>
  </si>
  <si>
    <t>OSM59725</t>
  </si>
  <si>
    <t>Svítidlo interiérové, přisazené, se zdrojem LED, 9W/1120lm/4000K, základna plastový výlisek, stínítko sklo TRIPLEX OPÁL MAT, 310 x 85 x 93 mm (D x Š x V), IP44, tř.ochr.2</t>
  </si>
  <si>
    <t>1762007952</t>
  </si>
  <si>
    <t>741-BEG-IN05</t>
  </si>
  <si>
    <t>N1 - Svítidlo LED NOUZOVÉ AUTONOMNÍ, přisazené, 1x2,6W, IP42, 20m</t>
  </si>
  <si>
    <t>175</t>
  </si>
  <si>
    <t>741372021</t>
  </si>
  <si>
    <t>Montáž svítidlo LED bytové přisazené nástěnné panelové do 0,09 m2</t>
  </si>
  <si>
    <t>-1689360191</t>
  </si>
  <si>
    <t>176</t>
  </si>
  <si>
    <t>EMSELSVNO0676931</t>
  </si>
  <si>
    <t>LED nouz.svítidlo s hliníkovým rámečkem, SA, 1 hod, nástěnné, jednostranné, autotest, IP42, 2,6W, 58 lm/SA, 96 lm/SE, vč. piktogramu, rozměry 235x135x38mm (šířka x výška x hloubka)</t>
  </si>
  <si>
    <t>-1127068980</t>
  </si>
  <si>
    <t>741-PCU-AA05</t>
  </si>
  <si>
    <t>Zemnící svorka pro připojení vodovodní baterie na plastovém potrubí</t>
  </si>
  <si>
    <t>177</t>
  </si>
  <si>
    <t>741420031</t>
  </si>
  <si>
    <t>Montáž svorka hromosvodná na potrubí D do 200 mm se zhotovením</t>
  </si>
  <si>
    <t>1206634368</t>
  </si>
  <si>
    <t>178</t>
  </si>
  <si>
    <t>741130003</t>
  </si>
  <si>
    <t>Ukončení vodič izolovaný do 4 mm2 v rozváděči nebo na přístroji</t>
  </si>
  <si>
    <t>-802612282</t>
  </si>
  <si>
    <t>179</t>
  </si>
  <si>
    <t>ELT10.074.693</t>
  </si>
  <si>
    <t>Zemnící svorka pro připojení vodovodní baterie na plastové potrubí, podložka pro připojení vodiče do 2,5-4mm2, matice na potrubí ze závitem Js 1/2" [ELEKTRO BEČOV:ZS 4, EAN 8595155031112]</t>
  </si>
  <si>
    <t>786224593</t>
  </si>
  <si>
    <t>741-TNG-RM01</t>
  </si>
  <si>
    <t>Rámečky</t>
  </si>
  <si>
    <t>182</t>
  </si>
  <si>
    <t>ELT10.071.439</t>
  </si>
  <si>
    <t>Náklady na jeden rámeček přístroje</t>
  </si>
  <si>
    <t>-993077451</t>
  </si>
  <si>
    <t>741-CSS-AA02</t>
  </si>
  <si>
    <t>Montáž zdroje pro splachovače pisoárů (bez dodávky zdroje)</t>
  </si>
  <si>
    <t>85</t>
  </si>
  <si>
    <t>741112104</t>
  </si>
  <si>
    <t>Montáž rozvodka zapuštěná plastová čtyřhranná bez svorkovnic</t>
  </si>
  <si>
    <t>-916212042</t>
  </si>
  <si>
    <t>86</t>
  </si>
  <si>
    <t>1465292986</t>
  </si>
  <si>
    <t>741-CSS-AA03</t>
  </si>
  <si>
    <t>Montáž splachovače pisoárů (bez splachovače)</t>
  </si>
  <si>
    <t>87</t>
  </si>
  <si>
    <t>741112352</t>
  </si>
  <si>
    <t>Otevření nebo uzavření krabice pancéřové víčkem na 2 šrouby</t>
  </si>
  <si>
    <t>369951060</t>
  </si>
  <si>
    <t>88</t>
  </si>
  <si>
    <t>398378882</t>
  </si>
  <si>
    <t>741-CYK-MA05</t>
  </si>
  <si>
    <t>Kabel CYKY-O 2x1,5 (2A) - pod omítkou</t>
  </si>
  <si>
    <t>138</t>
  </si>
  <si>
    <t>741122011</t>
  </si>
  <si>
    <t>Montáž kabel Cu bez ukončení uložený pod omítku plný kulatý 2x1,5 až 2,5 mm2 (CYKY)</t>
  </si>
  <si>
    <t>m</t>
  </si>
  <si>
    <t>-1559247737</t>
  </si>
  <si>
    <t>139</t>
  </si>
  <si>
    <t>ELT10.049.640</t>
  </si>
  <si>
    <t>Kabel CYKY-O 2x1,5 (2A)</t>
  </si>
  <si>
    <t>1691841034</t>
  </si>
  <si>
    <t>741-CYK-MA15</t>
  </si>
  <si>
    <t>Kabel CYKY-O 3x1,5 (3A) - pod omítkou</t>
  </si>
  <si>
    <t>37</t>
  </si>
  <si>
    <t>741122015</t>
  </si>
  <si>
    <t>Montáž kabel Cu bez ukončení uložený pod omítku plný kulatý 3x1,5 mm2 (CYKY)</t>
  </si>
  <si>
    <t>614160829</t>
  </si>
  <si>
    <t>38</t>
  </si>
  <si>
    <t>ELT10.048.186</t>
  </si>
  <si>
    <t>Kabel CYKY-O 3x1,5 (3A)</t>
  </si>
  <si>
    <t>1919389103</t>
  </si>
  <si>
    <t>741-CYK-MB05</t>
  </si>
  <si>
    <t>Kabel CYKY-J 3x1,5 (3C) - pod omítkou</t>
  </si>
  <si>
    <t>45</t>
  </si>
  <si>
    <t>717883266</t>
  </si>
  <si>
    <t>46</t>
  </si>
  <si>
    <t>ELT10.051.448</t>
  </si>
  <si>
    <t>Kabel CYKY-J 3x1,5 (3C)</t>
  </si>
  <si>
    <t>-1270954849</t>
  </si>
  <si>
    <t>741-CYK-MB10</t>
  </si>
  <si>
    <t>Kabel CYKY-J 3x2,5 (3C) - pod omítkou</t>
  </si>
  <si>
    <t>47</t>
  </si>
  <si>
    <t>741122016</t>
  </si>
  <si>
    <t>Montáž kabel Cu bez ukončení uložený pod omítku plný kulatý 3x2,5 až 6 mm2 (CYKY)</t>
  </si>
  <si>
    <t>-1119146607</t>
  </si>
  <si>
    <t>48</t>
  </si>
  <si>
    <t>ELT10.048.482</t>
  </si>
  <si>
    <t>Kabel CYKY-J 3x2,5 (3C)</t>
  </si>
  <si>
    <t>1307605545</t>
  </si>
  <si>
    <t>741-PCA-AA04</t>
  </si>
  <si>
    <t>CYA 4 zžl - pospojení</t>
  </si>
  <si>
    <t>17</t>
  </si>
  <si>
    <t>741120301</t>
  </si>
  <si>
    <t>Montáž vodič Cu izolovaný plný a laněný s PVC pláštěm žíla 0,55-16 mm2 pevně (CY, CHAH-R(V))</t>
  </si>
  <si>
    <t>936770687</t>
  </si>
  <si>
    <t>18</t>
  </si>
  <si>
    <t>ELT10.049.501</t>
  </si>
  <si>
    <t>Vodič H07V-K 4 Z/ZL (CYA 4 zlž)</t>
  </si>
  <si>
    <t>1696843756</t>
  </si>
  <si>
    <t>741-KRA-AA05</t>
  </si>
  <si>
    <t>Krabice přístrojová KP68 do zdiva</t>
  </si>
  <si>
    <t>164</t>
  </si>
  <si>
    <t>741112061</t>
  </si>
  <si>
    <t>Montáž krabice přístrojová zapuštěná plastová kruhová</t>
  </si>
  <si>
    <t>-1968763916</t>
  </si>
  <si>
    <t>165</t>
  </si>
  <si>
    <t>ELT10.079.107</t>
  </si>
  <si>
    <t>Krabice přístrojová, H43 mm, PVC, A1-D, pro spojení ve svislém i vodorovném směru s roztečí 71 nebo 81 mm</t>
  </si>
  <si>
    <t>1118332161</t>
  </si>
  <si>
    <t>741-KRA-AA25</t>
  </si>
  <si>
    <t>Krabice rozvodná KR68 do zdiva</t>
  </si>
  <si>
    <t>63</t>
  </si>
  <si>
    <t>741112101</t>
  </si>
  <si>
    <t>Montáž rozvodka zapuštěná plastová kruhová</t>
  </si>
  <si>
    <t>-407632519</t>
  </si>
  <si>
    <t>64</t>
  </si>
  <si>
    <t>ELT10.074.803</t>
  </si>
  <si>
    <t>Krabice rozvodná s víčkem a svorkovnicí, D71, H43,5 mm, PVC, A1-D</t>
  </si>
  <si>
    <t>-2124133829</t>
  </si>
  <si>
    <t>741-KRA-AP10</t>
  </si>
  <si>
    <t>Krabice na povrch do 4x4mm2</t>
  </si>
  <si>
    <t>143</t>
  </si>
  <si>
    <t>741112111</t>
  </si>
  <si>
    <t>Montáž rozvodka nástěnná plastová čtyřhranná vodič D do 4mm2</t>
  </si>
  <si>
    <t>-640023681</t>
  </si>
  <si>
    <t>144</t>
  </si>
  <si>
    <t>ELT10.074.486</t>
  </si>
  <si>
    <t>Krabice na povrch, plastová, 122x122x45mm, IP67, 4x svorkovnice do 4mm2</t>
  </si>
  <si>
    <t>-1335833184</t>
  </si>
  <si>
    <t>741-TNG-ZA61</t>
  </si>
  <si>
    <t>Zásuvka domovní 230V jednonásobná, polozapuštěná, bílá, IP20, clonky</t>
  </si>
  <si>
    <t>180</t>
  </si>
  <si>
    <t>741313042</t>
  </si>
  <si>
    <t>Montáž zásuvka (polo)zapuštěná šroubové připojení 2P+PE dvojí zapojení - průběžná</t>
  </si>
  <si>
    <t>1475032073</t>
  </si>
  <si>
    <t>181</t>
  </si>
  <si>
    <t>ELT10.081.243</t>
  </si>
  <si>
    <t>Zásuvka domovní jednonásobná s ochranným kolíkem a clonkami, 2P+PE, 250V/16A, bílá</t>
  </si>
  <si>
    <t>-954397158</t>
  </si>
  <si>
    <t>741-TNG-AA40</t>
  </si>
  <si>
    <t>Spínač domovní automatický, pohybový, 1 relé, bílý, IP20</t>
  </si>
  <si>
    <t>166</t>
  </si>
  <si>
    <t>741310233</t>
  </si>
  <si>
    <t>Montáž přepínač (polo)zapuštěný šroubové připojení 6-střídavý</t>
  </si>
  <si>
    <t>313759480</t>
  </si>
  <si>
    <t>167</t>
  </si>
  <si>
    <t>ELT11.223.918</t>
  </si>
  <si>
    <t>Snímač automatického spínače, s rovinným snímáním, bílý, úhel pokrytí: cca 120° (1 snímací rovina)</t>
  </si>
  <si>
    <t>453007624</t>
  </si>
  <si>
    <t>168</t>
  </si>
  <si>
    <t>ELT11.223.962</t>
  </si>
  <si>
    <t>Přístroj spínací pro snímače pohybu, 1 relé, 2300W/AC1, 3 vodičové připojení, šroubové svorky</t>
  </si>
  <si>
    <t>63921721</t>
  </si>
  <si>
    <t>741-UKC-A002</t>
  </si>
  <si>
    <t>Ukončení vodiče Cu, Al do 2,5mm2</t>
  </si>
  <si>
    <t>12</t>
  </si>
  <si>
    <t>741130001</t>
  </si>
  <si>
    <t>Ukončení vodič izolovaný do 2,5mm2 v rozváděči nebo na přístroji</t>
  </si>
  <si>
    <t>1242785187</t>
  </si>
  <si>
    <t>741-UKC-A004</t>
  </si>
  <si>
    <t>Ukončení vodiče Cu, Al do 4mm2</t>
  </si>
  <si>
    <t>13</t>
  </si>
  <si>
    <t>1136319</t>
  </si>
  <si>
    <t>749-PRL-AA01</t>
  </si>
  <si>
    <t>Přeložky a demontážní práce</t>
  </si>
  <si>
    <t>94</t>
  </si>
  <si>
    <t>PRL7200704-01-NN</t>
  </si>
  <si>
    <t>Materiál související s přeložkami a demontážních prací, včetně ostatního příslušenství</t>
  </si>
  <si>
    <t>SET</t>
  </si>
  <si>
    <t>138675615</t>
  </si>
  <si>
    <t>95</t>
  </si>
  <si>
    <t>HZS2221</t>
  </si>
  <si>
    <t>Hodinová zúčtovací sazba elektrikář</t>
  </si>
  <si>
    <t>hod</t>
  </si>
  <si>
    <t>512</t>
  </si>
  <si>
    <t>686483311</t>
  </si>
  <si>
    <t>749-PRZ-AA01</t>
  </si>
  <si>
    <t>Celková prohlídka zařízení</t>
  </si>
  <si>
    <t>4</t>
  </si>
  <si>
    <t>741810002</t>
  </si>
  <si>
    <t>Celková prohlídka elektrického rozvodu a zařízení do 500 000,- Kč</t>
  </si>
  <si>
    <t>-1467158577</t>
  </si>
  <si>
    <t>749-PSM-AA01</t>
  </si>
  <si>
    <t>Montážní práce podružného a spojovacího materiálu</t>
  </si>
  <si>
    <t>5</t>
  </si>
  <si>
    <t>1702488673</t>
  </si>
  <si>
    <t>6</t>
  </si>
  <si>
    <t>PSM7200501-01-NN</t>
  </si>
  <si>
    <t>Podružný a spojovací materiál, včetně ostatního příslušenství</t>
  </si>
  <si>
    <t>-507152831</t>
  </si>
  <si>
    <t>749-SME-AA02</t>
  </si>
  <si>
    <t>Ventilátor (zapojení zařízení bez dodávky ventilátoru)</t>
  </si>
  <si>
    <t>89</t>
  </si>
  <si>
    <t>741112353</t>
  </si>
  <si>
    <t>Otevření nebo uzavření krabice pancéřové víčkem na 4 šrouby</t>
  </si>
  <si>
    <t>-379597165</t>
  </si>
  <si>
    <t>90</t>
  </si>
  <si>
    <t>1238869805</t>
  </si>
  <si>
    <t>HZS-SES-RR01</t>
  </si>
  <si>
    <t>R1.3 a R2.3 - Patrové rozváděče</t>
  </si>
  <si>
    <t>114</t>
  </si>
  <si>
    <t>-148598441</t>
  </si>
  <si>
    <t>115</t>
  </si>
  <si>
    <t>PVL7200501-SB1-RO-02</t>
  </si>
  <si>
    <t>Propojovací sběrnice, vodiče, označení, popisy, výstražné tabulky a ostatní příslušenství</t>
  </si>
  <si>
    <t>-769449192</t>
  </si>
  <si>
    <t>116</t>
  </si>
  <si>
    <t>PVL7200501-KSZ-RO-02</t>
  </si>
  <si>
    <t>Protokol o kusové zkoušce, výrobní dokumentace</t>
  </si>
  <si>
    <t>-291639115</t>
  </si>
  <si>
    <t>197</t>
  </si>
  <si>
    <t>ELT10.052.344</t>
  </si>
  <si>
    <t>Domovní rozváděč pro zapuštěnou montáž - do zdiva, 5 řad přístrojů, 144 TE, IP30/20, tř. ochr. I, dveře a skříň z ocelového plechu, bílý, pozinkované lišty, sběrnice PE+N, 1070x588x136 (VxŠxH)</t>
  </si>
  <si>
    <t>-1946729014</t>
  </si>
  <si>
    <t>196</t>
  </si>
  <si>
    <t>ELT10.031.786</t>
  </si>
  <si>
    <t>Hlavní vypínač na DIN lištu, modulový, Ith=80A, 75A/AC-23A/415V, uzamykatelný na visací zámek</t>
  </si>
  <si>
    <t>-1639605701</t>
  </si>
  <si>
    <t>125</t>
  </si>
  <si>
    <t>ELT10.060.473</t>
  </si>
  <si>
    <t>Proudový chránič s nadproudovou ochranou modulový, 1+N/6A/B/0,03/AC, 1+N-pólový, In=6A, IΔn=30mA, charakteristika B, typ AC, Iraz=250A/8/20 µs, Ik=10kA</t>
  </si>
  <si>
    <t>562857889</t>
  </si>
  <si>
    <t>126</t>
  </si>
  <si>
    <t>ELT10.060.031</t>
  </si>
  <si>
    <t>Proudový chránič s nadproudovou ochranou modulový, 1+N/10A/B/0,03/AC, 1+N-pólový, In=10A, IΔn=30mA, charakteristika B, typ AC, Iraz=250A/8/20 µs, Ik=10kA</t>
  </si>
  <si>
    <t>413146145</t>
  </si>
  <si>
    <t>127</t>
  </si>
  <si>
    <t>ELT10.059.994</t>
  </si>
  <si>
    <t>Proudový chránič s nadproudovou ochranou modulový, 1+N/16A/B/0,03/AC, 1+N-pólový, In=16A, IΔn=30mA, charakteristika B, typ AC, Iraz=250A/8/20 µs, Ik=10kA</t>
  </si>
  <si>
    <t>1759713202</t>
  </si>
  <si>
    <t>188</t>
  </si>
  <si>
    <t>ELT10.060.755</t>
  </si>
  <si>
    <t>Jistič modulový 6A/1/B, 1-pólový, In=6A, charakteristika B, Ik=10kA</t>
  </si>
  <si>
    <t>1492894277</t>
  </si>
  <si>
    <t>189</t>
  </si>
  <si>
    <t>ELT10.060.761</t>
  </si>
  <si>
    <t>Jistič modulový 10A/1/B, 1-pólový, In=10A, charakteristika B, Ik=10kA</t>
  </si>
  <si>
    <t>-1514071434</t>
  </si>
  <si>
    <t>190</t>
  </si>
  <si>
    <t>ELT10.060.768</t>
  </si>
  <si>
    <t>Jistič modulový 16A/1/B, 1-pólový, In=16A, charakteristika B, Ik=10kA</t>
  </si>
  <si>
    <t>-557162737</t>
  </si>
  <si>
    <t>191</t>
  </si>
  <si>
    <t>ELT10.060.896</t>
  </si>
  <si>
    <t>Jistič modulový 16A/3/B, 3-pólový, In=16A, charakteristika B, Ik=10kA</t>
  </si>
  <si>
    <t>633043506</t>
  </si>
  <si>
    <t>192</t>
  </si>
  <si>
    <t>ELT10.060.906</t>
  </si>
  <si>
    <t>Jistič modulový 20A/3/B, 3-pólový, In=20A, charakteristika B, Ik=10kA</t>
  </si>
  <si>
    <t>-64056390</t>
  </si>
  <si>
    <t>193</t>
  </si>
  <si>
    <t>ELT10.060.917</t>
  </si>
  <si>
    <t>Jistič modulový 25A/3/B, 3-pólový, In=25A, charakteristika B, Ik=10kA</t>
  </si>
  <si>
    <t>-1576220244</t>
  </si>
  <si>
    <t>194</t>
  </si>
  <si>
    <t>ELT10.655.596</t>
  </si>
  <si>
    <t>Stykač modulový 25A/440V, 2 ZAP, In=25A/AC1, 2,5kW/230V/AC3, napětí cívky 230V AC</t>
  </si>
  <si>
    <t>-2085174742</t>
  </si>
  <si>
    <t>131</t>
  </si>
  <si>
    <t>ELT10.918.751</t>
  </si>
  <si>
    <t>Časové relé univerzální modulové 8A/230V, 1 PŘEP, In=8A/AC1, max 2000VA, napětí cívky 12 ÷ 230 V AC/DC</t>
  </si>
  <si>
    <t>-1076120236</t>
  </si>
  <si>
    <t>132</t>
  </si>
  <si>
    <t>ELT10.918.753</t>
  </si>
  <si>
    <t>Časové relé taktovací modulové 8A/230V, 1 PŘEP, In=8A/AC1, max 2000VA, napětí cívky 12 ÷ 230 V AC/DC</t>
  </si>
  <si>
    <t>-1736313674</t>
  </si>
  <si>
    <t>195</t>
  </si>
  <si>
    <t>ELT10.847.664</t>
  </si>
  <si>
    <t>L1-L2-L3 - Modulový kombinovaný svodič přepětí třídy T1+T2 (I+II, B+C) pro sítě TN-C 400V/230V/50Hz, Iimp=12,5kA (10/350 µs), Up(5kA)=920V (8/20 µs), Imax=50kA</t>
  </si>
  <si>
    <t>-1349639433</t>
  </si>
  <si>
    <t>133</t>
  </si>
  <si>
    <t>ELT10.078.962</t>
  </si>
  <si>
    <t>Svorka řadová, šroubová, bílá, na DIN lištu, drát 2,5mm2, šířka 5mm, In=24A</t>
  </si>
  <si>
    <t>-1454590469</t>
  </si>
  <si>
    <t>183</t>
  </si>
  <si>
    <t>ELT10.075.145</t>
  </si>
  <si>
    <t>Svorka řadová, šroubová, bílá, na DIN lištu, drát 6mm2, šířka 6,6mm, In=32A</t>
  </si>
  <si>
    <t>-1338512354</t>
  </si>
  <si>
    <t>184</t>
  </si>
  <si>
    <t>ELT10.076.721</t>
  </si>
  <si>
    <t>Svorka řadová, šroubová, bílá, na DIN lištu, drát 10mm2, šířka 8mm, In=42A</t>
  </si>
  <si>
    <t>-137470738</t>
  </si>
  <si>
    <t>185</t>
  </si>
  <si>
    <t>EBCT021095</t>
  </si>
  <si>
    <t>Svorka univerzální řadová, na DIN lištu, šedá, drát 1x 95mm2, rozměry [mm] (šířka / výška / délka) 25 / 51 / 84, In=245A/Cu</t>
  </si>
  <si>
    <t>-390118217</t>
  </si>
  <si>
    <t>186</t>
  </si>
  <si>
    <t>EBCT022095.Y</t>
  </si>
  <si>
    <t>Svorka univerzální řadová, na DIN lištu, zeleno-žlutá, drát 2x 95mm2, rozměry [mm] (šířka / výška / délka) 42 / 51 / 84, In=245A/Cu</t>
  </si>
  <si>
    <t>-1419369524</t>
  </si>
  <si>
    <t>187</t>
  </si>
  <si>
    <t>ELT10.228.431</t>
  </si>
  <si>
    <t>Svorka PE a N, dvojitá, šroubovací, 1xPE zelená + 1xN modrá, na DIN lištu, každá svorkovnice 3x 25mm2 + 2x 16mm, rozměry jednotlivé svorkovnice 48x35x25 mm (ŠxVxH)</t>
  </si>
  <si>
    <t>1240384568</t>
  </si>
  <si>
    <t>741-FIR-PU05</t>
  </si>
  <si>
    <t>Požární ucpávky</t>
  </si>
  <si>
    <t>140</t>
  </si>
  <si>
    <t>749212221</t>
  </si>
  <si>
    <t>Montáž se zhotovením přepážka z desek nebo omítek do 150 mm ve stěně</t>
  </si>
  <si>
    <t>m2</t>
  </si>
  <si>
    <t>-717661993</t>
  </si>
  <si>
    <t>141</t>
  </si>
  <si>
    <t>PVLPP537070</t>
  </si>
  <si>
    <t>Deska izolační z minerální vlny, lehká, 600x1000x160 mm</t>
  </si>
  <si>
    <t>-821799164</t>
  </si>
  <si>
    <t>142</t>
  </si>
  <si>
    <t>PVL1338700</t>
  </si>
  <si>
    <t>Protipožární tmel na bázi akrylátu, jednosložkový, těsnící, 310 ml, bílý, třída reakce na oheň B-s1,d0</t>
  </si>
  <si>
    <t>ks</t>
  </si>
  <si>
    <t>209301923</t>
  </si>
  <si>
    <t>Práce a dodávky M</t>
  </si>
  <si>
    <t>3</t>
  </si>
  <si>
    <t>46-M-KAP-KP68</t>
  </si>
  <si>
    <t>Vysekání kapsy do zděného zdiva, velikosti 7x7x5 cm</t>
  </si>
  <si>
    <t>112</t>
  </si>
  <si>
    <t>460680401</t>
  </si>
  <si>
    <t>Vysekání kapes a výklenků ve zdivu z lehkých betonů, dutých cihel a tvárnic pro krabice 7x7x5 cm</t>
  </si>
  <si>
    <t>1193153284</t>
  </si>
  <si>
    <t>46-M-RYH-CH25</t>
  </si>
  <si>
    <t>Vysekání rýhy do zděného zdiva šíře 5cm, hloubky 5cm</t>
  </si>
  <si>
    <t>113</t>
  </si>
  <si>
    <t>460680582</t>
  </si>
  <si>
    <t>Vysekání rýh pro montáž trubek a kabelů v cihelných zdech hloubky do 3 cm a šířky do 5 cm</t>
  </si>
  <si>
    <t>-788927940</t>
  </si>
  <si>
    <t>HZS</t>
  </si>
  <si>
    <t>Hodinové zúčtovací sazby</t>
  </si>
  <si>
    <t>HZS-REV-AA01</t>
  </si>
  <si>
    <t>Vyhotovení výchozí revize</t>
  </si>
  <si>
    <t>7</t>
  </si>
  <si>
    <t>HZS4211</t>
  </si>
  <si>
    <t>Hodinová zúčtovací sazba revizní technik</t>
  </si>
  <si>
    <t>1327251820</t>
  </si>
  <si>
    <t>HZS-SKU-AA01</t>
  </si>
  <si>
    <t>Vyhotovení dokumentace skutečného stavu</t>
  </si>
  <si>
    <t>8</t>
  </si>
  <si>
    <t>HZS2222</t>
  </si>
  <si>
    <t>Hodinová zúčtovací sazba elektrikář odborný</t>
  </si>
  <si>
    <t>926215913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</si>
</sst>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17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22" xfId="0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 applyProtection="1">
      <alignment horizontal="left" vertical="center"/>
    </xf>
    <xf numFmtId="0" fontId="29" fillId="0" borderId="0" xfId="0" applyFont="1" applyBorder="1" applyAlignment="1" applyProtection="1">
      <alignment horizontal="center" vertical="center"/>
    </xf>
    <xf numFmtId="0" fontId="18" fillId="0" borderId="19" xfId="0" applyFont="1" applyBorder="1" applyAlignment="1" applyProtection="1">
      <alignment horizontal="left" vertical="center"/>
    </xf>
    <xf numFmtId="0" fontId="18" fillId="0" borderId="20" xfId="0" applyFont="1" applyBorder="1" applyAlignment="1" applyProtection="1">
      <alignment horizontal="center" vertical="center"/>
    </xf>
    <xf numFmtId="166" fontId="18" fillId="0" borderId="20" xfId="0" applyNumberFormat="1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16</v>
      </c>
    </row>
    <row r="7" s="1" customFormat="1" ht="12" customHeight="1">
      <c r="B7" s="18"/>
      <c r="C7" s="19"/>
      <c r="D7" s="26" t="s">
        <v>17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</v>
      </c>
      <c r="AO7" s="19"/>
      <c r="AP7" s="19"/>
      <c r="AQ7" s="19"/>
      <c r="AR7" s="17"/>
      <c r="BS7" s="14" t="s">
        <v>19</v>
      </c>
    </row>
    <row r="8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3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3" t="s">
        <v>23</v>
      </c>
      <c r="AO8" s="19"/>
      <c r="AP8" s="19"/>
      <c r="AQ8" s="19"/>
      <c r="AR8" s="17"/>
      <c r="BS8" s="14" t="s">
        <v>24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25</v>
      </c>
    </row>
    <row r="10" s="1" customFormat="1" ht="12" customHeight="1">
      <c r="B10" s="18"/>
      <c r="C10" s="19"/>
      <c r="D10" s="26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27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16</v>
      </c>
    </row>
    <row r="11" s="1" customFormat="1" ht="18.48" customHeight="1">
      <c r="B11" s="18"/>
      <c r="C11" s="19"/>
      <c r="D11" s="19"/>
      <c r="E11" s="23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29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16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16</v>
      </c>
    </row>
    <row r="13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27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16</v>
      </c>
    </row>
    <row r="14">
      <c r="B14" s="18"/>
      <c r="C14" s="19"/>
      <c r="D14" s="19"/>
      <c r="E14" s="23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29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16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27</v>
      </c>
      <c r="AL16" s="19"/>
      <c r="AM16" s="19"/>
      <c r="AN16" s="23" t="s">
        <v>32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29</v>
      </c>
      <c r="AL17" s="19"/>
      <c r="AM17" s="19"/>
      <c r="AN17" s="23" t="s">
        <v>34</v>
      </c>
      <c r="AO17" s="19"/>
      <c r="AP17" s="19"/>
      <c r="AQ17" s="19"/>
      <c r="AR17" s="17"/>
      <c r="BS17" s="14" t="s">
        <v>35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36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27</v>
      </c>
      <c r="AL19" s="19"/>
      <c r="AM19" s="19"/>
      <c r="AN19" s="23" t="s">
        <v>32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29</v>
      </c>
      <c r="AL20" s="19"/>
      <c r="AM20" s="19"/>
      <c r="AN20" s="23" t="s">
        <v>34</v>
      </c>
      <c r="AO20" s="19"/>
      <c r="AP20" s="19"/>
      <c r="AQ20" s="19"/>
      <c r="AR20" s="17"/>
      <c r="BS20" s="14" t="s">
        <v>35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447064.76000000001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39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40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41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447064.76000000001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93883.600000000006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39">
        <v>0.14999999999999999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39">
        <v>0.14999999999999999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46" t="s">
        <v>50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540948.35999999999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51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52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53</v>
      </c>
      <c r="AI60" s="33"/>
      <c r="AJ60" s="33"/>
      <c r="AK60" s="33"/>
      <c r="AL60" s="33"/>
      <c r="AM60" s="54" t="s">
        <v>54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55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56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53</v>
      </c>
      <c r="AI75" s="33"/>
      <c r="AJ75" s="33"/>
      <c r="AK75" s="33"/>
      <c r="AL75" s="33"/>
      <c r="AM75" s="54" t="s">
        <v>54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57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7200704A2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STAVEBNÍ ÚPRAVY SOCIÁLNÍCH ZAŘÍZENÍ MŠ Prievidzská č. 2613 Šumperk - PAVILON A2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>Šumperk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69" t="str">
        <f>IF(AN8= "","",AN8)</f>
        <v>3. 8. 2020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26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31</v>
      </c>
      <c r="AJ89" s="31"/>
      <c r="AK89" s="31"/>
      <c r="AL89" s="31"/>
      <c r="AM89" s="70" t="str">
        <f>IF(E17="","",E17)</f>
        <v>PVLK PROJECT s.r.o.</v>
      </c>
      <c r="AN89" s="61"/>
      <c r="AO89" s="61"/>
      <c r="AP89" s="61"/>
      <c r="AQ89" s="31"/>
      <c r="AR89" s="35"/>
      <c r="AS89" s="71" t="s">
        <v>58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15.15" customHeight="1">
      <c r="A90" s="29"/>
      <c r="B90" s="30"/>
      <c r="C90" s="26" t="s">
        <v>30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36</v>
      </c>
      <c r="AJ90" s="31"/>
      <c r="AK90" s="31"/>
      <c r="AL90" s="31"/>
      <c r="AM90" s="70" t="str">
        <f>IF(E20="","",E20)</f>
        <v>PVLK PROJECT s.r.o.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59</v>
      </c>
      <c r="D92" s="84"/>
      <c r="E92" s="84"/>
      <c r="F92" s="84"/>
      <c r="G92" s="84"/>
      <c r="H92" s="85"/>
      <c r="I92" s="86" t="s">
        <v>60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61</v>
      </c>
      <c r="AH92" s="84"/>
      <c r="AI92" s="84"/>
      <c r="AJ92" s="84"/>
      <c r="AK92" s="84"/>
      <c r="AL92" s="84"/>
      <c r="AM92" s="84"/>
      <c r="AN92" s="86" t="s">
        <v>62</v>
      </c>
      <c r="AO92" s="84"/>
      <c r="AP92" s="88"/>
      <c r="AQ92" s="89" t="s">
        <v>63</v>
      </c>
      <c r="AR92" s="35"/>
      <c r="AS92" s="90" t="s">
        <v>64</v>
      </c>
      <c r="AT92" s="91" t="s">
        <v>65</v>
      </c>
      <c r="AU92" s="91" t="s">
        <v>66</v>
      </c>
      <c r="AV92" s="91" t="s">
        <v>67</v>
      </c>
      <c r="AW92" s="91" t="s">
        <v>68</v>
      </c>
      <c r="AX92" s="91" t="s">
        <v>69</v>
      </c>
      <c r="AY92" s="91" t="s">
        <v>70</v>
      </c>
      <c r="AZ92" s="91" t="s">
        <v>71</v>
      </c>
      <c r="BA92" s="91" t="s">
        <v>72</v>
      </c>
      <c r="BB92" s="91" t="s">
        <v>73</v>
      </c>
      <c r="BC92" s="91" t="s">
        <v>74</v>
      </c>
      <c r="BD92" s="92" t="s">
        <v>75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76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ROUND(AG95,2)</f>
        <v>447064.76000000001</v>
      </c>
      <c r="AH94" s="99"/>
      <c r="AI94" s="99"/>
      <c r="AJ94" s="99"/>
      <c r="AK94" s="99"/>
      <c r="AL94" s="99"/>
      <c r="AM94" s="99"/>
      <c r="AN94" s="100">
        <f>SUM(AG94,AT94)</f>
        <v>540948.35999999999</v>
      </c>
      <c r="AO94" s="100"/>
      <c r="AP94" s="100"/>
      <c r="AQ94" s="101" t="s">
        <v>1</v>
      </c>
      <c r="AR94" s="102"/>
      <c r="AS94" s="103">
        <f>ROUND(AS95,2)</f>
        <v>0</v>
      </c>
      <c r="AT94" s="104">
        <f>ROUND(SUM(AV94:AW94),2)</f>
        <v>93883.600000000006</v>
      </c>
      <c r="AU94" s="105">
        <f>ROUND(AU95,5)</f>
        <v>391.76760000000002</v>
      </c>
      <c r="AV94" s="104">
        <f>ROUND(AZ94*L29,2)</f>
        <v>93883.600000000006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ROUND(AZ95,2)</f>
        <v>447064.76000000001</v>
      </c>
      <c r="BA94" s="104">
        <f>ROUND(BA95,2)</f>
        <v>0</v>
      </c>
      <c r="BB94" s="104">
        <f>ROUND(BB95,2)</f>
        <v>0</v>
      </c>
      <c r="BC94" s="104">
        <f>ROUND(BC95,2)</f>
        <v>0</v>
      </c>
      <c r="BD94" s="106">
        <f>ROUND(BD95,2)</f>
        <v>0</v>
      </c>
      <c r="BE94" s="6"/>
      <c r="BS94" s="107" t="s">
        <v>77</v>
      </c>
      <c r="BT94" s="107" t="s">
        <v>78</v>
      </c>
      <c r="BU94" s="108" t="s">
        <v>79</v>
      </c>
      <c r="BV94" s="107" t="s">
        <v>80</v>
      </c>
      <c r="BW94" s="107" t="s">
        <v>5</v>
      </c>
      <c r="BX94" s="107" t="s">
        <v>81</v>
      </c>
      <c r="CL94" s="107" t="s">
        <v>1</v>
      </c>
    </row>
    <row r="95" s="7" customFormat="1" ht="24.75" customHeight="1">
      <c r="A95" s="109" t="s">
        <v>82</v>
      </c>
      <c r="B95" s="110"/>
      <c r="C95" s="111"/>
      <c r="D95" s="112" t="s">
        <v>83</v>
      </c>
      <c r="E95" s="112"/>
      <c r="F95" s="112"/>
      <c r="G95" s="112"/>
      <c r="H95" s="112"/>
      <c r="I95" s="113"/>
      <c r="J95" s="112" t="s">
        <v>84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'D.1.4 - D.1.4 Technika pr...'!J30</f>
        <v>447064.76000000001</v>
      </c>
      <c r="AH95" s="113"/>
      <c r="AI95" s="113"/>
      <c r="AJ95" s="113"/>
      <c r="AK95" s="113"/>
      <c r="AL95" s="113"/>
      <c r="AM95" s="113"/>
      <c r="AN95" s="114">
        <f>SUM(AG95,AT95)</f>
        <v>540948.35999999999</v>
      </c>
      <c r="AO95" s="113"/>
      <c r="AP95" s="113"/>
      <c r="AQ95" s="115" t="s">
        <v>85</v>
      </c>
      <c r="AR95" s="116"/>
      <c r="AS95" s="117">
        <v>0</v>
      </c>
      <c r="AT95" s="118">
        <f>ROUND(SUM(AV95:AW95),2)</f>
        <v>93883.600000000006</v>
      </c>
      <c r="AU95" s="119">
        <f>'D.1.4 - D.1.4 Technika pr...'!P149</f>
        <v>391.76760000000002</v>
      </c>
      <c r="AV95" s="118">
        <f>'D.1.4 - D.1.4 Technika pr...'!J33</f>
        <v>93883.600000000006</v>
      </c>
      <c r="AW95" s="118">
        <f>'D.1.4 - D.1.4 Technika pr...'!J34</f>
        <v>0</v>
      </c>
      <c r="AX95" s="118">
        <f>'D.1.4 - D.1.4 Technika pr...'!J35</f>
        <v>0</v>
      </c>
      <c r="AY95" s="118">
        <f>'D.1.4 - D.1.4 Technika pr...'!J36</f>
        <v>0</v>
      </c>
      <c r="AZ95" s="118">
        <f>'D.1.4 - D.1.4 Technika pr...'!F33</f>
        <v>447064.76000000001</v>
      </c>
      <c r="BA95" s="118">
        <f>'D.1.4 - D.1.4 Technika pr...'!F34</f>
        <v>0</v>
      </c>
      <c r="BB95" s="118">
        <f>'D.1.4 - D.1.4 Technika pr...'!F35</f>
        <v>0</v>
      </c>
      <c r="BC95" s="118">
        <f>'D.1.4 - D.1.4 Technika pr...'!F36</f>
        <v>0</v>
      </c>
      <c r="BD95" s="120">
        <f>'D.1.4 - D.1.4 Technika pr...'!F37</f>
        <v>0</v>
      </c>
      <c r="BE95" s="7"/>
      <c r="BT95" s="121" t="s">
        <v>19</v>
      </c>
      <c r="BV95" s="121" t="s">
        <v>80</v>
      </c>
      <c r="BW95" s="121" t="s">
        <v>86</v>
      </c>
      <c r="BX95" s="121" t="s">
        <v>5</v>
      </c>
      <c r="CL95" s="121" t="s">
        <v>1</v>
      </c>
      <c r="CM95" s="121" t="s">
        <v>87</v>
      </c>
    </row>
    <row r="96" s="2" customFormat="1" ht="30" customHeight="1">
      <c r="A96" s="29"/>
      <c r="B96" s="30"/>
      <c r="C96" s="31"/>
      <c r="D96" s="31"/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5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="2" customFormat="1" ht="6.96" customHeight="1">
      <c r="A97" s="29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sheetProtection sheet="1" formatColumns="0" formatRows="0" objects="1" scenarios="1" spinCount="100000" saltValue="MBWW4ZSO5VEO4lRBdNUuVJqPLkrlqIGcQ0QtiZrBH370kMweWHoOBMrhQPNVi6e42L+UaskMLioUSozSiKOGfg==" hashValue="kl6dsgIasOE2xMIH0jGqULeNROkMUFBu/CXy2XM+pAoycS+Fpq/DFu5vDs6+j3n/d2ANsKMmoY9vhtpAP28exw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 - D.1.4 Technika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7"/>
      <c r="AT3" s="14" t="s">
        <v>87</v>
      </c>
    </row>
    <row r="4" s="1" customFormat="1" ht="24.96" customHeight="1">
      <c r="B4" s="17"/>
      <c r="D4" s="124" t="s">
        <v>88</v>
      </c>
      <c r="L4" s="17"/>
      <c r="M4" s="125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26" t="s">
        <v>14</v>
      </c>
      <c r="L6" s="17"/>
    </row>
    <row r="7" s="1" customFormat="1" ht="23.25" customHeight="1">
      <c r="B7" s="17"/>
      <c r="E7" s="127" t="str">
        <f>'Rekapitulace stavby'!K6</f>
        <v>STAVEBNÍ ÚPRAVY SOCIÁLNÍCH ZAŘÍZENÍ MŠ Prievidzská č. 2613 Šumperk - PAVILON A2</v>
      </c>
      <c r="F7" s="126"/>
      <c r="G7" s="126"/>
      <c r="H7" s="126"/>
      <c r="L7" s="17"/>
    </row>
    <row r="8" s="2" customFormat="1" ht="12" customHeight="1">
      <c r="A8" s="29"/>
      <c r="B8" s="35"/>
      <c r="C8" s="29"/>
      <c r="D8" s="126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24.75" customHeight="1">
      <c r="A9" s="29"/>
      <c r="B9" s="35"/>
      <c r="C9" s="29"/>
      <c r="D9" s="29"/>
      <c r="E9" s="128" t="s">
        <v>90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26" t="s">
        <v>17</v>
      </c>
      <c r="E11" s="29"/>
      <c r="F11" s="129" t="s">
        <v>1</v>
      </c>
      <c r="G11" s="29"/>
      <c r="H11" s="29"/>
      <c r="I11" s="126" t="s">
        <v>18</v>
      </c>
      <c r="J11" s="129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26" t="s">
        <v>20</v>
      </c>
      <c r="E12" s="29"/>
      <c r="F12" s="129" t="s">
        <v>28</v>
      </c>
      <c r="G12" s="29"/>
      <c r="H12" s="29"/>
      <c r="I12" s="126" t="s">
        <v>22</v>
      </c>
      <c r="J12" s="130" t="str">
        <f>'Rekapitulace stavby'!AN8</f>
        <v>3. 8. 2020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26" t="s">
        <v>26</v>
      </c>
      <c r="E14" s="29"/>
      <c r="F14" s="29"/>
      <c r="G14" s="29"/>
      <c r="H14" s="29"/>
      <c r="I14" s="126" t="s">
        <v>27</v>
      </c>
      <c r="J14" s="129" t="str">
        <f>IF('Rekapitulace stavby'!AN10="","",'Rekapitulace stavby'!AN10)</f>
        <v/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29" t="str">
        <f>IF('Rekapitulace stavby'!E11="","",'Rekapitulace stavby'!E11)</f>
        <v xml:space="preserve"> </v>
      </c>
      <c r="F15" s="29"/>
      <c r="G15" s="29"/>
      <c r="H15" s="29"/>
      <c r="I15" s="126" t="s">
        <v>29</v>
      </c>
      <c r="J15" s="129" t="str">
        <f>IF('Rekapitulace stavby'!AN11="","",'Rekapitulace stavby'!AN11)</f>
        <v/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26" t="s">
        <v>30</v>
      </c>
      <c r="E17" s="29"/>
      <c r="F17" s="29"/>
      <c r="G17" s="29"/>
      <c r="H17" s="29"/>
      <c r="I17" s="126" t="s">
        <v>27</v>
      </c>
      <c r="J17" s="129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29" t="str">
        <f>'Rekapitulace stavby'!E14</f>
        <v xml:space="preserve"> </v>
      </c>
      <c r="F18" s="129"/>
      <c r="G18" s="129"/>
      <c r="H18" s="129"/>
      <c r="I18" s="126" t="s">
        <v>29</v>
      </c>
      <c r="J18" s="129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26" t="s">
        <v>31</v>
      </c>
      <c r="E20" s="29"/>
      <c r="F20" s="29"/>
      <c r="G20" s="29"/>
      <c r="H20" s="29"/>
      <c r="I20" s="126" t="s">
        <v>27</v>
      </c>
      <c r="J20" s="129" t="s">
        <v>32</v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29" t="s">
        <v>33</v>
      </c>
      <c r="F21" s="29"/>
      <c r="G21" s="29"/>
      <c r="H21" s="29"/>
      <c r="I21" s="126" t="s">
        <v>29</v>
      </c>
      <c r="J21" s="129" t="s">
        <v>34</v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26" t="s">
        <v>36</v>
      </c>
      <c r="E23" s="29"/>
      <c r="F23" s="29"/>
      <c r="G23" s="29"/>
      <c r="H23" s="29"/>
      <c r="I23" s="126" t="s">
        <v>27</v>
      </c>
      <c r="J23" s="129" t="s">
        <v>32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29" t="s">
        <v>33</v>
      </c>
      <c r="F24" s="29"/>
      <c r="G24" s="29"/>
      <c r="H24" s="29"/>
      <c r="I24" s="126" t="s">
        <v>29</v>
      </c>
      <c r="J24" s="129" t="s">
        <v>34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26" t="s">
        <v>37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31"/>
      <c r="B27" s="132"/>
      <c r="C27" s="131"/>
      <c r="D27" s="131"/>
      <c r="E27" s="133" t="s">
        <v>1</v>
      </c>
      <c r="F27" s="133"/>
      <c r="G27" s="133"/>
      <c r="H27" s="133"/>
      <c r="I27" s="131"/>
      <c r="J27" s="131"/>
      <c r="K27" s="131"/>
      <c r="L27" s="134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35"/>
      <c r="E29" s="135"/>
      <c r="F29" s="135"/>
      <c r="G29" s="135"/>
      <c r="H29" s="135"/>
      <c r="I29" s="135"/>
      <c r="J29" s="135"/>
      <c r="K29" s="135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36" t="s">
        <v>38</v>
      </c>
      <c r="E30" s="29"/>
      <c r="F30" s="29"/>
      <c r="G30" s="29"/>
      <c r="H30" s="29"/>
      <c r="I30" s="29"/>
      <c r="J30" s="137">
        <f>ROUND(J149, 2)</f>
        <v>447064.76000000001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35"/>
      <c r="E31" s="135"/>
      <c r="F31" s="135"/>
      <c r="G31" s="135"/>
      <c r="H31" s="135"/>
      <c r="I31" s="135"/>
      <c r="J31" s="135"/>
      <c r="K31" s="135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38" t="s">
        <v>40</v>
      </c>
      <c r="G32" s="29"/>
      <c r="H32" s="29"/>
      <c r="I32" s="138" t="s">
        <v>39</v>
      </c>
      <c r="J32" s="138" t="s">
        <v>41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39" t="s">
        <v>42</v>
      </c>
      <c r="E33" s="126" t="s">
        <v>43</v>
      </c>
      <c r="F33" s="140">
        <f>ROUND((SUM(BE149:BE259)),  2)</f>
        <v>447064.76000000001</v>
      </c>
      <c r="G33" s="29"/>
      <c r="H33" s="29"/>
      <c r="I33" s="141">
        <v>0.20999999999999999</v>
      </c>
      <c r="J33" s="140">
        <f>ROUND(((SUM(BE149:BE259))*I33),  2)</f>
        <v>93883.600000000006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26" t="s">
        <v>44</v>
      </c>
      <c r="F34" s="140">
        <f>ROUND((SUM(BF149:BF259)),  2)</f>
        <v>0</v>
      </c>
      <c r="G34" s="29"/>
      <c r="H34" s="29"/>
      <c r="I34" s="141">
        <v>0.14999999999999999</v>
      </c>
      <c r="J34" s="140">
        <f>ROUND(((SUM(BF149:BF259))*I34),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26" t="s">
        <v>45</v>
      </c>
      <c r="F35" s="140">
        <f>ROUND((SUM(BG149:BG259)),  2)</f>
        <v>0</v>
      </c>
      <c r="G35" s="29"/>
      <c r="H35" s="29"/>
      <c r="I35" s="141">
        <v>0.20999999999999999</v>
      </c>
      <c r="J35" s="140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26" t="s">
        <v>46</v>
      </c>
      <c r="F36" s="140">
        <f>ROUND((SUM(BH149:BH259)),  2)</f>
        <v>0</v>
      </c>
      <c r="G36" s="29"/>
      <c r="H36" s="29"/>
      <c r="I36" s="141">
        <v>0.14999999999999999</v>
      </c>
      <c r="J36" s="140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26" t="s">
        <v>47</v>
      </c>
      <c r="F37" s="140">
        <f>ROUND((SUM(BI149:BI259)),  2)</f>
        <v>0</v>
      </c>
      <c r="G37" s="29"/>
      <c r="H37" s="29"/>
      <c r="I37" s="141">
        <v>0</v>
      </c>
      <c r="J37" s="140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42"/>
      <c r="D39" s="143" t="s">
        <v>48</v>
      </c>
      <c r="E39" s="144"/>
      <c r="F39" s="144"/>
      <c r="G39" s="145" t="s">
        <v>49</v>
      </c>
      <c r="H39" s="146" t="s">
        <v>50</v>
      </c>
      <c r="I39" s="144"/>
      <c r="J39" s="147">
        <f>SUM(J30:J37)</f>
        <v>540948.35999999999</v>
      </c>
      <c r="K39" s="148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3"/>
      <c r="D50" s="149" t="s">
        <v>51</v>
      </c>
      <c r="E50" s="150"/>
      <c r="F50" s="150"/>
      <c r="G50" s="149" t="s">
        <v>52</v>
      </c>
      <c r="H50" s="150"/>
      <c r="I50" s="150"/>
      <c r="J50" s="150"/>
      <c r="K50" s="150"/>
      <c r="L50" s="53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51" t="s">
        <v>53</v>
      </c>
      <c r="E61" s="152"/>
      <c r="F61" s="153" t="s">
        <v>54</v>
      </c>
      <c r="G61" s="151" t="s">
        <v>53</v>
      </c>
      <c r="H61" s="152"/>
      <c r="I61" s="152"/>
      <c r="J61" s="154" t="s">
        <v>54</v>
      </c>
      <c r="K61" s="152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49" t="s">
        <v>55</v>
      </c>
      <c r="E65" s="155"/>
      <c r="F65" s="155"/>
      <c r="G65" s="149" t="s">
        <v>56</v>
      </c>
      <c r="H65" s="155"/>
      <c r="I65" s="155"/>
      <c r="J65" s="155"/>
      <c r="K65" s="155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51" t="s">
        <v>53</v>
      </c>
      <c r="E76" s="152"/>
      <c r="F76" s="153" t="s">
        <v>54</v>
      </c>
      <c r="G76" s="151" t="s">
        <v>53</v>
      </c>
      <c r="H76" s="152"/>
      <c r="I76" s="152"/>
      <c r="J76" s="154" t="s">
        <v>54</v>
      </c>
      <c r="K76" s="152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56"/>
      <c r="C77" s="157"/>
      <c r="D77" s="157"/>
      <c r="E77" s="157"/>
      <c r="F77" s="157"/>
      <c r="G77" s="157"/>
      <c r="H77" s="157"/>
      <c r="I77" s="157"/>
      <c r="J77" s="157"/>
      <c r="K77" s="157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="2" customFormat="1" ht="6.96" customHeight="1">
      <c r="A81" s="29"/>
      <c r="B81" s="158"/>
      <c r="C81" s="159"/>
      <c r="D81" s="159"/>
      <c r="E81" s="159"/>
      <c r="F81" s="159"/>
      <c r="G81" s="159"/>
      <c r="H81" s="159"/>
      <c r="I81" s="159"/>
      <c r="J81" s="159"/>
      <c r="K81" s="159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="2" customFormat="1" ht="24.96" customHeight="1">
      <c r="A82" s="29"/>
      <c r="B82" s="30"/>
      <c r="C82" s="20" t="s">
        <v>91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="2" customFormat="1" ht="23.25" customHeight="1">
      <c r="A85" s="29"/>
      <c r="B85" s="30"/>
      <c r="C85" s="31"/>
      <c r="D85" s="31"/>
      <c r="E85" s="160" t="str">
        <f>E7</f>
        <v>STAVEBNÍ ÚPRAVY SOCIÁLNÍCH ZAŘÍZENÍ MŠ Prievidzská č. 2613 Šumperk - PAVILON A2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24.75" customHeight="1">
      <c r="A87" s="29"/>
      <c r="B87" s="30"/>
      <c r="C87" s="31"/>
      <c r="D87" s="31"/>
      <c r="E87" s="66" t="str">
        <f>E9</f>
        <v>D.1.4 - D.1.4 Technika prostředí staveb II - Silnoproudá elektrotechnika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12" customHeight="1">
      <c r="A89" s="29"/>
      <c r="B89" s="30"/>
      <c r="C89" s="26" t="s">
        <v>20</v>
      </c>
      <c r="D89" s="31"/>
      <c r="E89" s="31"/>
      <c r="F89" s="23" t="str">
        <f>F12</f>
        <v xml:space="preserve"> </v>
      </c>
      <c r="G89" s="31"/>
      <c r="H89" s="31"/>
      <c r="I89" s="26" t="s">
        <v>22</v>
      </c>
      <c r="J89" s="69" t="str">
        <f>IF(J12="","",J12)</f>
        <v>3. 8. 2020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25.65" customHeight="1">
      <c r="A91" s="29"/>
      <c r="B91" s="30"/>
      <c r="C91" s="26" t="s">
        <v>26</v>
      </c>
      <c r="D91" s="31"/>
      <c r="E91" s="31"/>
      <c r="F91" s="23" t="str">
        <f>E15</f>
        <v xml:space="preserve"> </v>
      </c>
      <c r="G91" s="31"/>
      <c r="H91" s="31"/>
      <c r="I91" s="26" t="s">
        <v>31</v>
      </c>
      <c r="J91" s="27" t="str">
        <f>E21</f>
        <v>PVLK PROJECT s.r.o.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25.65" customHeight="1">
      <c r="A92" s="29"/>
      <c r="B92" s="30"/>
      <c r="C92" s="26" t="s">
        <v>30</v>
      </c>
      <c r="D92" s="31"/>
      <c r="E92" s="31"/>
      <c r="F92" s="23" t="str">
        <f>IF(E18="","",E18)</f>
        <v xml:space="preserve"> </v>
      </c>
      <c r="G92" s="31"/>
      <c r="H92" s="31"/>
      <c r="I92" s="26" t="s">
        <v>36</v>
      </c>
      <c r="J92" s="27" t="str">
        <f>E24</f>
        <v>PVLK PROJECT s.r.o.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29.28" customHeight="1">
      <c r="A94" s="29"/>
      <c r="B94" s="30"/>
      <c r="C94" s="161" t="s">
        <v>92</v>
      </c>
      <c r="D94" s="162"/>
      <c r="E94" s="162"/>
      <c r="F94" s="162"/>
      <c r="G94" s="162"/>
      <c r="H94" s="162"/>
      <c r="I94" s="162"/>
      <c r="J94" s="163" t="s">
        <v>93</v>
      </c>
      <c r="K94" s="162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22.8" customHeight="1">
      <c r="A96" s="29"/>
      <c r="B96" s="30"/>
      <c r="C96" s="164" t="s">
        <v>94</v>
      </c>
      <c r="D96" s="31"/>
      <c r="E96" s="31"/>
      <c r="F96" s="31"/>
      <c r="G96" s="31"/>
      <c r="H96" s="31"/>
      <c r="I96" s="31"/>
      <c r="J96" s="100">
        <f>J149</f>
        <v>447064.76000000001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95</v>
      </c>
    </row>
    <row r="97" s="9" customFormat="1" ht="24.96" customHeight="1">
      <c r="A97" s="9"/>
      <c r="B97" s="165"/>
      <c r="C97" s="166"/>
      <c r="D97" s="167" t="s">
        <v>96</v>
      </c>
      <c r="E97" s="168"/>
      <c r="F97" s="168"/>
      <c r="G97" s="168"/>
      <c r="H97" s="168"/>
      <c r="I97" s="168"/>
      <c r="J97" s="169">
        <f>J150</f>
        <v>386014.35999999999</v>
      </c>
      <c r="K97" s="166"/>
      <c r="L97" s="17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1"/>
      <c r="C98" s="172"/>
      <c r="D98" s="173" t="s">
        <v>97</v>
      </c>
      <c r="E98" s="174"/>
      <c r="F98" s="174"/>
      <c r="G98" s="174"/>
      <c r="H98" s="174"/>
      <c r="I98" s="174"/>
      <c r="J98" s="175">
        <f>J151</f>
        <v>59688</v>
      </c>
      <c r="K98" s="172"/>
      <c r="L98" s="17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1"/>
      <c r="C99" s="172"/>
      <c r="D99" s="173" t="s">
        <v>98</v>
      </c>
      <c r="E99" s="174"/>
      <c r="F99" s="174"/>
      <c r="G99" s="174"/>
      <c r="H99" s="174"/>
      <c r="I99" s="174"/>
      <c r="J99" s="175">
        <f>J154</f>
        <v>16518</v>
      </c>
      <c r="K99" s="172"/>
      <c r="L99" s="17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1"/>
      <c r="C100" s="172"/>
      <c r="D100" s="173" t="s">
        <v>99</v>
      </c>
      <c r="E100" s="174"/>
      <c r="F100" s="174"/>
      <c r="G100" s="174"/>
      <c r="H100" s="174"/>
      <c r="I100" s="174"/>
      <c r="J100" s="175">
        <f>J157</f>
        <v>3332</v>
      </c>
      <c r="K100" s="172"/>
      <c r="L100" s="17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1"/>
      <c r="C101" s="172"/>
      <c r="D101" s="173" t="s">
        <v>100</v>
      </c>
      <c r="E101" s="174"/>
      <c r="F101" s="174"/>
      <c r="G101" s="174"/>
      <c r="H101" s="174"/>
      <c r="I101" s="174"/>
      <c r="J101" s="175">
        <f>J160</f>
        <v>62784</v>
      </c>
      <c r="K101" s="172"/>
      <c r="L101" s="17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1"/>
      <c r="C102" s="172"/>
      <c r="D102" s="173" t="s">
        <v>101</v>
      </c>
      <c r="E102" s="174"/>
      <c r="F102" s="174"/>
      <c r="G102" s="174"/>
      <c r="H102" s="174"/>
      <c r="I102" s="174"/>
      <c r="J102" s="175">
        <f>J163</f>
        <v>4430.8000000000002</v>
      </c>
      <c r="K102" s="172"/>
      <c r="L102" s="17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1"/>
      <c r="C103" s="172"/>
      <c r="D103" s="173" t="s">
        <v>102</v>
      </c>
      <c r="E103" s="174"/>
      <c r="F103" s="174"/>
      <c r="G103" s="174"/>
      <c r="H103" s="174"/>
      <c r="I103" s="174"/>
      <c r="J103" s="175">
        <f>J167</f>
        <v>756</v>
      </c>
      <c r="K103" s="172"/>
      <c r="L103" s="17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1"/>
      <c r="C104" s="172"/>
      <c r="D104" s="173" t="s">
        <v>103</v>
      </c>
      <c r="E104" s="174"/>
      <c r="F104" s="174"/>
      <c r="G104" s="174"/>
      <c r="H104" s="174"/>
      <c r="I104" s="174"/>
      <c r="J104" s="175">
        <f>J169</f>
        <v>744</v>
      </c>
      <c r="K104" s="172"/>
      <c r="L104" s="17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1"/>
      <c r="C105" s="172"/>
      <c r="D105" s="173" t="s">
        <v>104</v>
      </c>
      <c r="E105" s="174"/>
      <c r="F105" s="174"/>
      <c r="G105" s="174"/>
      <c r="H105" s="174"/>
      <c r="I105" s="174"/>
      <c r="J105" s="175">
        <f>J172</f>
        <v>202.80000000000001</v>
      </c>
      <c r="K105" s="172"/>
      <c r="L105" s="17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1"/>
      <c r="C106" s="172"/>
      <c r="D106" s="173" t="s">
        <v>105</v>
      </c>
      <c r="E106" s="174"/>
      <c r="F106" s="174"/>
      <c r="G106" s="174"/>
      <c r="H106" s="174"/>
      <c r="I106" s="174"/>
      <c r="J106" s="175">
        <f>J175</f>
        <v>746</v>
      </c>
      <c r="K106" s="172"/>
      <c r="L106" s="17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1"/>
      <c r="C107" s="172"/>
      <c r="D107" s="173" t="s">
        <v>106</v>
      </c>
      <c r="E107" s="174"/>
      <c r="F107" s="174"/>
      <c r="G107" s="174"/>
      <c r="H107" s="174"/>
      <c r="I107" s="174"/>
      <c r="J107" s="175">
        <f>J178</f>
        <v>6848</v>
      </c>
      <c r="K107" s="172"/>
      <c r="L107" s="17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1"/>
      <c r="C108" s="172"/>
      <c r="D108" s="173" t="s">
        <v>107</v>
      </c>
      <c r="E108" s="174"/>
      <c r="F108" s="174"/>
      <c r="G108" s="174"/>
      <c r="H108" s="174"/>
      <c r="I108" s="174"/>
      <c r="J108" s="175">
        <f>J181</f>
        <v>17850</v>
      </c>
      <c r="K108" s="172"/>
      <c r="L108" s="17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1"/>
      <c r="C109" s="172"/>
      <c r="D109" s="173" t="s">
        <v>108</v>
      </c>
      <c r="E109" s="174"/>
      <c r="F109" s="174"/>
      <c r="G109" s="174"/>
      <c r="H109" s="174"/>
      <c r="I109" s="174"/>
      <c r="J109" s="175">
        <f>J184</f>
        <v>6144</v>
      </c>
      <c r="K109" s="172"/>
      <c r="L109" s="17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1"/>
      <c r="C110" s="172"/>
      <c r="D110" s="173" t="s">
        <v>109</v>
      </c>
      <c r="E110" s="174"/>
      <c r="F110" s="174"/>
      <c r="G110" s="174"/>
      <c r="H110" s="174"/>
      <c r="I110" s="174"/>
      <c r="J110" s="175">
        <f>J187</f>
        <v>10648</v>
      </c>
      <c r="K110" s="172"/>
      <c r="L110" s="17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1"/>
      <c r="C111" s="172"/>
      <c r="D111" s="173" t="s">
        <v>110</v>
      </c>
      <c r="E111" s="174"/>
      <c r="F111" s="174"/>
      <c r="G111" s="174"/>
      <c r="H111" s="174"/>
      <c r="I111" s="174"/>
      <c r="J111" s="175">
        <f>J190</f>
        <v>1616.4000000000001</v>
      </c>
      <c r="K111" s="172"/>
      <c r="L111" s="17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1"/>
      <c r="C112" s="172"/>
      <c r="D112" s="173" t="s">
        <v>111</v>
      </c>
      <c r="E112" s="174"/>
      <c r="F112" s="174"/>
      <c r="G112" s="174"/>
      <c r="H112" s="174"/>
      <c r="I112" s="174"/>
      <c r="J112" s="175">
        <f>J193</f>
        <v>3040</v>
      </c>
      <c r="K112" s="172"/>
      <c r="L112" s="17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1"/>
      <c r="C113" s="172"/>
      <c r="D113" s="173" t="s">
        <v>112</v>
      </c>
      <c r="E113" s="174"/>
      <c r="F113" s="174"/>
      <c r="G113" s="174"/>
      <c r="H113" s="174"/>
      <c r="I113" s="174"/>
      <c r="J113" s="175">
        <f>J196</f>
        <v>1368</v>
      </c>
      <c r="K113" s="172"/>
      <c r="L113" s="17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1"/>
      <c r="C114" s="172"/>
      <c r="D114" s="173" t="s">
        <v>113</v>
      </c>
      <c r="E114" s="174"/>
      <c r="F114" s="174"/>
      <c r="G114" s="174"/>
      <c r="H114" s="174"/>
      <c r="I114" s="174"/>
      <c r="J114" s="175">
        <f>J199</f>
        <v>2350</v>
      </c>
      <c r="K114" s="172"/>
      <c r="L114" s="17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1"/>
      <c r="C115" s="172"/>
      <c r="D115" s="173" t="s">
        <v>114</v>
      </c>
      <c r="E115" s="174"/>
      <c r="F115" s="174"/>
      <c r="G115" s="174"/>
      <c r="H115" s="174"/>
      <c r="I115" s="174"/>
      <c r="J115" s="175">
        <f>J202</f>
        <v>37128</v>
      </c>
      <c r="K115" s="172"/>
      <c r="L115" s="17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1"/>
      <c r="C116" s="172"/>
      <c r="D116" s="173" t="s">
        <v>115</v>
      </c>
      <c r="E116" s="174"/>
      <c r="F116" s="174"/>
      <c r="G116" s="174"/>
      <c r="H116" s="174"/>
      <c r="I116" s="174"/>
      <c r="J116" s="175">
        <f>J206</f>
        <v>2706</v>
      </c>
      <c r="K116" s="172"/>
      <c r="L116" s="17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1"/>
      <c r="C117" s="172"/>
      <c r="D117" s="173" t="s">
        <v>116</v>
      </c>
      <c r="E117" s="174"/>
      <c r="F117" s="174"/>
      <c r="G117" s="174"/>
      <c r="H117" s="174"/>
      <c r="I117" s="174"/>
      <c r="J117" s="175">
        <f>J208</f>
        <v>1012</v>
      </c>
      <c r="K117" s="172"/>
      <c r="L117" s="17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1"/>
      <c r="C118" s="172"/>
      <c r="D118" s="173" t="s">
        <v>117</v>
      </c>
      <c r="E118" s="174"/>
      <c r="F118" s="174"/>
      <c r="G118" s="174"/>
      <c r="H118" s="174"/>
      <c r="I118" s="174"/>
      <c r="J118" s="175">
        <f>J210</f>
        <v>20090</v>
      </c>
      <c r="K118" s="172"/>
      <c r="L118" s="17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1"/>
      <c r="C119" s="172"/>
      <c r="D119" s="173" t="s">
        <v>118</v>
      </c>
      <c r="E119" s="174"/>
      <c r="F119" s="174"/>
      <c r="G119" s="174"/>
      <c r="H119" s="174"/>
      <c r="I119" s="174"/>
      <c r="J119" s="175">
        <f>J213</f>
        <v>10900</v>
      </c>
      <c r="K119" s="172"/>
      <c r="L119" s="17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71"/>
      <c r="C120" s="172"/>
      <c r="D120" s="173" t="s">
        <v>119</v>
      </c>
      <c r="E120" s="174"/>
      <c r="F120" s="174"/>
      <c r="G120" s="174"/>
      <c r="H120" s="174"/>
      <c r="I120" s="174"/>
      <c r="J120" s="175">
        <f>J215</f>
        <v>4224</v>
      </c>
      <c r="K120" s="172"/>
      <c r="L120" s="17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71"/>
      <c r="C121" s="172"/>
      <c r="D121" s="173" t="s">
        <v>120</v>
      </c>
      <c r="E121" s="174"/>
      <c r="F121" s="174"/>
      <c r="G121" s="174"/>
      <c r="H121" s="174"/>
      <c r="I121" s="174"/>
      <c r="J121" s="175">
        <f>J218</f>
        <v>440.31999999999999</v>
      </c>
      <c r="K121" s="172"/>
      <c r="L121" s="17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71"/>
      <c r="C122" s="172"/>
      <c r="D122" s="173" t="s">
        <v>121</v>
      </c>
      <c r="E122" s="174"/>
      <c r="F122" s="174"/>
      <c r="G122" s="174"/>
      <c r="H122" s="174"/>
      <c r="I122" s="174"/>
      <c r="J122" s="175">
        <f>J221</f>
        <v>108464</v>
      </c>
      <c r="K122" s="172"/>
      <c r="L122" s="17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71"/>
      <c r="C123" s="172"/>
      <c r="D123" s="173" t="s">
        <v>122</v>
      </c>
      <c r="E123" s="174"/>
      <c r="F123" s="174"/>
      <c r="G123" s="174"/>
      <c r="H123" s="174"/>
      <c r="I123" s="174"/>
      <c r="J123" s="175">
        <f>J246</f>
        <v>1984.04</v>
      </c>
      <c r="K123" s="172"/>
      <c r="L123" s="17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65"/>
      <c r="C124" s="166"/>
      <c r="D124" s="167" t="s">
        <v>123</v>
      </c>
      <c r="E124" s="168"/>
      <c r="F124" s="168"/>
      <c r="G124" s="168"/>
      <c r="H124" s="168"/>
      <c r="I124" s="168"/>
      <c r="J124" s="169">
        <f>J250</f>
        <v>12090.4</v>
      </c>
      <c r="K124" s="166"/>
      <c r="L124" s="17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71"/>
      <c r="C125" s="172"/>
      <c r="D125" s="173" t="s">
        <v>124</v>
      </c>
      <c r="E125" s="174"/>
      <c r="F125" s="174"/>
      <c r="G125" s="174"/>
      <c r="H125" s="174"/>
      <c r="I125" s="174"/>
      <c r="J125" s="175">
        <f>J251</f>
        <v>842.39999999999998</v>
      </c>
      <c r="K125" s="172"/>
      <c r="L125" s="17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1"/>
      <c r="C126" s="172"/>
      <c r="D126" s="173" t="s">
        <v>125</v>
      </c>
      <c r="E126" s="174"/>
      <c r="F126" s="174"/>
      <c r="G126" s="174"/>
      <c r="H126" s="174"/>
      <c r="I126" s="174"/>
      <c r="J126" s="175">
        <f>J253</f>
        <v>11248</v>
      </c>
      <c r="K126" s="172"/>
      <c r="L126" s="17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65"/>
      <c r="C127" s="166"/>
      <c r="D127" s="167" t="s">
        <v>126</v>
      </c>
      <c r="E127" s="168"/>
      <c r="F127" s="168"/>
      <c r="G127" s="168"/>
      <c r="H127" s="168"/>
      <c r="I127" s="168"/>
      <c r="J127" s="169">
        <f>J255</f>
        <v>48960</v>
      </c>
      <c r="K127" s="166"/>
      <c r="L127" s="170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71"/>
      <c r="C128" s="172"/>
      <c r="D128" s="173" t="s">
        <v>127</v>
      </c>
      <c r="E128" s="174"/>
      <c r="F128" s="174"/>
      <c r="G128" s="174"/>
      <c r="H128" s="174"/>
      <c r="I128" s="174"/>
      <c r="J128" s="175">
        <f>J256</f>
        <v>30480</v>
      </c>
      <c r="K128" s="172"/>
      <c r="L128" s="176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71"/>
      <c r="C129" s="172"/>
      <c r="D129" s="173" t="s">
        <v>128</v>
      </c>
      <c r="E129" s="174"/>
      <c r="F129" s="174"/>
      <c r="G129" s="174"/>
      <c r="H129" s="174"/>
      <c r="I129" s="174"/>
      <c r="J129" s="175">
        <f>J258</f>
        <v>18480</v>
      </c>
      <c r="K129" s="172"/>
      <c r="L129" s="176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3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6.96" customHeight="1">
      <c r="A131" s="29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53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5" s="2" customFormat="1" ht="6.96" customHeight="1">
      <c r="A135" s="29"/>
      <c r="B135" s="58"/>
      <c r="C135" s="59"/>
      <c r="D135" s="59"/>
      <c r="E135" s="59"/>
      <c r="F135" s="59"/>
      <c r="G135" s="59"/>
      <c r="H135" s="59"/>
      <c r="I135" s="59"/>
      <c r="J135" s="59"/>
      <c r="K135" s="59"/>
      <c r="L135" s="53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="2" customFormat="1" ht="24.96" customHeight="1">
      <c r="A136" s="29"/>
      <c r="B136" s="30"/>
      <c r="C136" s="20" t="s">
        <v>129</v>
      </c>
      <c r="D136" s="31"/>
      <c r="E136" s="31"/>
      <c r="F136" s="31"/>
      <c r="G136" s="31"/>
      <c r="H136" s="31"/>
      <c r="I136" s="31"/>
      <c r="J136" s="31"/>
      <c r="K136" s="31"/>
      <c r="L136" s="53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="2" customFormat="1" ht="6.96" customHeight="1">
      <c r="A137" s="29"/>
      <c r="B137" s="30"/>
      <c r="C137" s="31"/>
      <c r="D137" s="31"/>
      <c r="E137" s="31"/>
      <c r="F137" s="31"/>
      <c r="G137" s="31"/>
      <c r="H137" s="31"/>
      <c r="I137" s="31"/>
      <c r="J137" s="31"/>
      <c r="K137" s="31"/>
      <c r="L137" s="53"/>
      <c r="S137" s="29"/>
      <c r="T137" s="29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</row>
    <row r="138" s="2" customFormat="1" ht="12" customHeight="1">
      <c r="A138" s="29"/>
      <c r="B138" s="30"/>
      <c r="C138" s="26" t="s">
        <v>14</v>
      </c>
      <c r="D138" s="31"/>
      <c r="E138" s="31"/>
      <c r="F138" s="31"/>
      <c r="G138" s="31"/>
      <c r="H138" s="31"/>
      <c r="I138" s="31"/>
      <c r="J138" s="31"/>
      <c r="K138" s="31"/>
      <c r="L138" s="53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="2" customFormat="1" ht="23.25" customHeight="1">
      <c r="A139" s="29"/>
      <c r="B139" s="30"/>
      <c r="C139" s="31"/>
      <c r="D139" s="31"/>
      <c r="E139" s="160" t="str">
        <f>E7</f>
        <v>STAVEBNÍ ÚPRAVY SOCIÁLNÍCH ZAŘÍZENÍ MŠ Prievidzská č. 2613 Šumperk - PAVILON A2</v>
      </c>
      <c r="F139" s="26"/>
      <c r="G139" s="26"/>
      <c r="H139" s="26"/>
      <c r="I139" s="31"/>
      <c r="J139" s="31"/>
      <c r="K139" s="31"/>
      <c r="L139" s="53"/>
      <c r="S139" s="29"/>
      <c r="T139" s="29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="2" customFormat="1" ht="12" customHeight="1">
      <c r="A140" s="29"/>
      <c r="B140" s="30"/>
      <c r="C140" s="26" t="s">
        <v>89</v>
      </c>
      <c r="D140" s="31"/>
      <c r="E140" s="31"/>
      <c r="F140" s="31"/>
      <c r="G140" s="31"/>
      <c r="H140" s="31"/>
      <c r="I140" s="31"/>
      <c r="J140" s="31"/>
      <c r="K140" s="31"/>
      <c r="L140" s="53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</row>
    <row r="141" s="2" customFormat="1" ht="24.75" customHeight="1">
      <c r="A141" s="29"/>
      <c r="B141" s="30"/>
      <c r="C141" s="31"/>
      <c r="D141" s="31"/>
      <c r="E141" s="66" t="str">
        <f>E9</f>
        <v>D.1.4 - D.1.4 Technika prostředí staveb II - Silnoproudá elektrotechnika</v>
      </c>
      <c r="F141" s="31"/>
      <c r="G141" s="31"/>
      <c r="H141" s="31"/>
      <c r="I141" s="31"/>
      <c r="J141" s="31"/>
      <c r="K141" s="31"/>
      <c r="L141" s="53"/>
      <c r="S141" s="29"/>
      <c r="T141" s="29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</row>
    <row r="142" s="2" customFormat="1" ht="6.96" customHeight="1">
      <c r="A142" s="29"/>
      <c r="B142" s="30"/>
      <c r="C142" s="31"/>
      <c r="D142" s="31"/>
      <c r="E142" s="31"/>
      <c r="F142" s="31"/>
      <c r="G142" s="31"/>
      <c r="H142" s="31"/>
      <c r="I142" s="31"/>
      <c r="J142" s="31"/>
      <c r="K142" s="31"/>
      <c r="L142" s="53"/>
      <c r="S142" s="29"/>
      <c r="T142" s="29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</row>
    <row r="143" s="2" customFormat="1" ht="12" customHeight="1">
      <c r="A143" s="29"/>
      <c r="B143" s="30"/>
      <c r="C143" s="26" t="s">
        <v>20</v>
      </c>
      <c r="D143" s="31"/>
      <c r="E143" s="31"/>
      <c r="F143" s="23" t="str">
        <f>F12</f>
        <v xml:space="preserve"> </v>
      </c>
      <c r="G143" s="31"/>
      <c r="H143" s="31"/>
      <c r="I143" s="26" t="s">
        <v>22</v>
      </c>
      <c r="J143" s="69" t="str">
        <f>IF(J12="","",J12)</f>
        <v>3. 8. 2020</v>
      </c>
      <c r="K143" s="31"/>
      <c r="L143" s="53"/>
      <c r="S143" s="29"/>
      <c r="T143" s="29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</row>
    <row r="144" s="2" customFormat="1" ht="6.96" customHeight="1">
      <c r="A144" s="29"/>
      <c r="B144" s="30"/>
      <c r="C144" s="31"/>
      <c r="D144" s="31"/>
      <c r="E144" s="31"/>
      <c r="F144" s="31"/>
      <c r="G144" s="31"/>
      <c r="H144" s="31"/>
      <c r="I144" s="31"/>
      <c r="J144" s="31"/>
      <c r="K144" s="31"/>
      <c r="L144" s="53"/>
      <c r="S144" s="29"/>
      <c r="T144" s="29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</row>
    <row r="145" s="2" customFormat="1" ht="25.65" customHeight="1">
      <c r="A145" s="29"/>
      <c r="B145" s="30"/>
      <c r="C145" s="26" t="s">
        <v>26</v>
      </c>
      <c r="D145" s="31"/>
      <c r="E145" s="31"/>
      <c r="F145" s="23" t="str">
        <f>E15</f>
        <v xml:space="preserve"> </v>
      </c>
      <c r="G145" s="31"/>
      <c r="H145" s="31"/>
      <c r="I145" s="26" t="s">
        <v>31</v>
      </c>
      <c r="J145" s="27" t="str">
        <f>E21</f>
        <v>PVLK PROJECT s.r.o.</v>
      </c>
      <c r="K145" s="31"/>
      <c r="L145" s="53"/>
      <c r="S145" s="29"/>
      <c r="T145" s="29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</row>
    <row r="146" s="2" customFormat="1" ht="25.65" customHeight="1">
      <c r="A146" s="29"/>
      <c r="B146" s="30"/>
      <c r="C146" s="26" t="s">
        <v>30</v>
      </c>
      <c r="D146" s="31"/>
      <c r="E146" s="31"/>
      <c r="F146" s="23" t="str">
        <f>IF(E18="","",E18)</f>
        <v xml:space="preserve"> </v>
      </c>
      <c r="G146" s="31"/>
      <c r="H146" s="31"/>
      <c r="I146" s="26" t="s">
        <v>36</v>
      </c>
      <c r="J146" s="27" t="str">
        <f>E24</f>
        <v>PVLK PROJECT s.r.o.</v>
      </c>
      <c r="K146" s="31"/>
      <c r="L146" s="53"/>
      <c r="S146" s="29"/>
      <c r="T146" s="29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</row>
    <row r="147" s="2" customFormat="1" ht="10.32" customHeight="1">
      <c r="A147" s="29"/>
      <c r="B147" s="30"/>
      <c r="C147" s="31"/>
      <c r="D147" s="31"/>
      <c r="E147" s="31"/>
      <c r="F147" s="31"/>
      <c r="G147" s="31"/>
      <c r="H147" s="31"/>
      <c r="I147" s="31"/>
      <c r="J147" s="31"/>
      <c r="K147" s="31"/>
      <c r="L147" s="53"/>
      <c r="S147" s="29"/>
      <c r="T147" s="29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48" s="11" customFormat="1" ht="29.28" customHeight="1">
      <c r="A148" s="177"/>
      <c r="B148" s="178"/>
      <c r="C148" s="179" t="s">
        <v>130</v>
      </c>
      <c r="D148" s="180" t="s">
        <v>63</v>
      </c>
      <c r="E148" s="180" t="s">
        <v>59</v>
      </c>
      <c r="F148" s="180" t="s">
        <v>60</v>
      </c>
      <c r="G148" s="180" t="s">
        <v>131</v>
      </c>
      <c r="H148" s="180" t="s">
        <v>132</v>
      </c>
      <c r="I148" s="180" t="s">
        <v>133</v>
      </c>
      <c r="J148" s="181" t="s">
        <v>93</v>
      </c>
      <c r="K148" s="182" t="s">
        <v>134</v>
      </c>
      <c r="L148" s="183"/>
      <c r="M148" s="90" t="s">
        <v>1</v>
      </c>
      <c r="N148" s="91" t="s">
        <v>42</v>
      </c>
      <c r="O148" s="91" t="s">
        <v>135</v>
      </c>
      <c r="P148" s="91" t="s">
        <v>136</v>
      </c>
      <c r="Q148" s="91" t="s">
        <v>137</v>
      </c>
      <c r="R148" s="91" t="s">
        <v>138</v>
      </c>
      <c r="S148" s="91" t="s">
        <v>139</v>
      </c>
      <c r="T148" s="92" t="s">
        <v>140</v>
      </c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7"/>
      <c r="AE148" s="177"/>
    </row>
    <row r="149" s="2" customFormat="1" ht="22.8" customHeight="1">
      <c r="A149" s="29"/>
      <c r="B149" s="30"/>
      <c r="C149" s="97" t="s">
        <v>141</v>
      </c>
      <c r="D149" s="31"/>
      <c r="E149" s="31"/>
      <c r="F149" s="31"/>
      <c r="G149" s="31"/>
      <c r="H149" s="31"/>
      <c r="I149" s="31"/>
      <c r="J149" s="184">
        <f>BK149</f>
        <v>447064.76000000001</v>
      </c>
      <c r="K149" s="31"/>
      <c r="L149" s="35"/>
      <c r="M149" s="93"/>
      <c r="N149" s="185"/>
      <c r="O149" s="94"/>
      <c r="P149" s="186">
        <f>P150+P250+P255</f>
        <v>391.76760000000002</v>
      </c>
      <c r="Q149" s="94"/>
      <c r="R149" s="186">
        <f>R150+R250+R255</f>
        <v>0.000224</v>
      </c>
      <c r="S149" s="94"/>
      <c r="T149" s="187">
        <f>T150+T250+T255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77</v>
      </c>
      <c r="AU149" s="14" t="s">
        <v>95</v>
      </c>
      <c r="BK149" s="188">
        <f>BK150+BK250+BK255</f>
        <v>447064.76000000001</v>
      </c>
    </row>
    <row r="150" s="12" customFormat="1" ht="25.92" customHeight="1">
      <c r="A150" s="12"/>
      <c r="B150" s="189"/>
      <c r="C150" s="190"/>
      <c r="D150" s="191" t="s">
        <v>77</v>
      </c>
      <c r="E150" s="192" t="s">
        <v>142</v>
      </c>
      <c r="F150" s="192" t="s">
        <v>143</v>
      </c>
      <c r="G150" s="190"/>
      <c r="H150" s="190"/>
      <c r="I150" s="190"/>
      <c r="J150" s="193">
        <f>BK150</f>
        <v>386014.35999999999</v>
      </c>
      <c r="K150" s="190"/>
      <c r="L150" s="194"/>
      <c r="M150" s="195"/>
      <c r="N150" s="196"/>
      <c r="O150" s="196"/>
      <c r="P150" s="197">
        <f>P151+P154+P157+P160+P163+P167+P169+P172+P175+P178+P181+P184+P187+P190+P193+P196+P199+P202+P206+P208+P210+P213+P215+P218+P221+P246</f>
        <v>252.2116</v>
      </c>
      <c r="Q150" s="196"/>
      <c r="R150" s="197">
        <f>R151+R154+R157+R160+R163+R167+R169+R172+R175+R178+R181+R184+R187+R190+R193+R196+R199+R202+R206+R208+R210+R213+R215+R218+R221+R246</f>
        <v>0.000224</v>
      </c>
      <c r="S150" s="196"/>
      <c r="T150" s="198">
        <f>T151+T154+T157+T160+T163+T167+T169+T172+T175+T178+T181+T184+T187+T190+T193+T196+T199+T202+T206+T208+T210+T213+T215+T218+T221+T246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9" t="s">
        <v>87</v>
      </c>
      <c r="AT150" s="200" t="s">
        <v>77</v>
      </c>
      <c r="AU150" s="200" t="s">
        <v>78</v>
      </c>
      <c r="AY150" s="199" t="s">
        <v>144</v>
      </c>
      <c r="BK150" s="201">
        <f>BK151+BK154+BK157+BK160+BK163+BK167+BK169+BK172+BK175+BK178+BK181+BK184+BK187+BK190+BK193+BK196+BK199+BK202+BK206+BK208+BK210+BK213+BK215+BK218+BK221+BK246</f>
        <v>386014.35999999999</v>
      </c>
    </row>
    <row r="151" s="12" customFormat="1" ht="22.8" customHeight="1">
      <c r="A151" s="12"/>
      <c r="B151" s="189"/>
      <c r="C151" s="190"/>
      <c r="D151" s="191" t="s">
        <v>77</v>
      </c>
      <c r="E151" s="202" t="s">
        <v>145</v>
      </c>
      <c r="F151" s="202" t="s">
        <v>146</v>
      </c>
      <c r="G151" s="190"/>
      <c r="H151" s="190"/>
      <c r="I151" s="190"/>
      <c r="J151" s="203">
        <f>BK151</f>
        <v>59688</v>
      </c>
      <c r="K151" s="190"/>
      <c r="L151" s="194"/>
      <c r="M151" s="195"/>
      <c r="N151" s="196"/>
      <c r="O151" s="196"/>
      <c r="P151" s="197">
        <f>SUM(P152:P153)</f>
        <v>15.84</v>
      </c>
      <c r="Q151" s="196"/>
      <c r="R151" s="197">
        <f>SUM(R152:R153)</f>
        <v>0</v>
      </c>
      <c r="S151" s="196"/>
      <c r="T151" s="198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99" t="s">
        <v>87</v>
      </c>
      <c r="AT151" s="200" t="s">
        <v>77</v>
      </c>
      <c r="AU151" s="200" t="s">
        <v>19</v>
      </c>
      <c r="AY151" s="199" t="s">
        <v>144</v>
      </c>
      <c r="BK151" s="201">
        <f>SUM(BK152:BK153)</f>
        <v>59688</v>
      </c>
    </row>
    <row r="152" s="2" customFormat="1" ht="21.75" customHeight="1">
      <c r="A152" s="29"/>
      <c r="B152" s="30"/>
      <c r="C152" s="204" t="s">
        <v>147</v>
      </c>
      <c r="D152" s="204" t="s">
        <v>148</v>
      </c>
      <c r="E152" s="205" t="s">
        <v>149</v>
      </c>
      <c r="F152" s="206" t="s">
        <v>150</v>
      </c>
      <c r="G152" s="207" t="s">
        <v>151</v>
      </c>
      <c r="H152" s="208">
        <v>18</v>
      </c>
      <c r="I152" s="209">
        <v>336</v>
      </c>
      <c r="J152" s="209">
        <f>ROUND(I152*H152,2)</f>
        <v>6048</v>
      </c>
      <c r="K152" s="210"/>
      <c r="L152" s="35"/>
      <c r="M152" s="211" t="s">
        <v>1</v>
      </c>
      <c r="N152" s="212" t="s">
        <v>43</v>
      </c>
      <c r="O152" s="213">
        <v>0.88</v>
      </c>
      <c r="P152" s="213">
        <f>O152*H152</f>
        <v>15.84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5" t="s">
        <v>152</v>
      </c>
      <c r="AT152" s="215" t="s">
        <v>148</v>
      </c>
      <c r="AU152" s="215" t="s">
        <v>87</v>
      </c>
      <c r="AY152" s="14" t="s">
        <v>144</v>
      </c>
      <c r="BE152" s="216">
        <f>IF(N152="základní",J152,0)</f>
        <v>6048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4" t="s">
        <v>19</v>
      </c>
      <c r="BK152" s="216">
        <f>ROUND(I152*H152,2)</f>
        <v>6048</v>
      </c>
      <c r="BL152" s="14" t="s">
        <v>152</v>
      </c>
      <c r="BM152" s="215" t="s">
        <v>153</v>
      </c>
    </row>
    <row r="153" s="2" customFormat="1" ht="33" customHeight="1">
      <c r="A153" s="29"/>
      <c r="B153" s="30"/>
      <c r="C153" s="217" t="s">
        <v>154</v>
      </c>
      <c r="D153" s="217" t="s">
        <v>155</v>
      </c>
      <c r="E153" s="218" t="s">
        <v>156</v>
      </c>
      <c r="F153" s="219" t="s">
        <v>157</v>
      </c>
      <c r="G153" s="220" t="s">
        <v>158</v>
      </c>
      <c r="H153" s="221">
        <v>18</v>
      </c>
      <c r="I153" s="222">
        <v>2980</v>
      </c>
      <c r="J153" s="222">
        <f>ROUND(I153*H153,2)</f>
        <v>53640</v>
      </c>
      <c r="K153" s="223"/>
      <c r="L153" s="224"/>
      <c r="M153" s="225" t="s">
        <v>1</v>
      </c>
      <c r="N153" s="226" t="s">
        <v>43</v>
      </c>
      <c r="O153" s="213">
        <v>0</v>
      </c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15" t="s">
        <v>159</v>
      </c>
      <c r="AT153" s="215" t="s">
        <v>155</v>
      </c>
      <c r="AU153" s="215" t="s">
        <v>87</v>
      </c>
      <c r="AY153" s="14" t="s">
        <v>144</v>
      </c>
      <c r="BE153" s="216">
        <f>IF(N153="základní",J153,0)</f>
        <v>53640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4" t="s">
        <v>19</v>
      </c>
      <c r="BK153" s="216">
        <f>ROUND(I153*H153,2)</f>
        <v>53640</v>
      </c>
      <c r="BL153" s="14" t="s">
        <v>152</v>
      </c>
      <c r="BM153" s="215" t="s">
        <v>160</v>
      </c>
    </row>
    <row r="154" s="12" customFormat="1" ht="22.8" customHeight="1">
      <c r="A154" s="12"/>
      <c r="B154" s="189"/>
      <c r="C154" s="190"/>
      <c r="D154" s="191" t="s">
        <v>77</v>
      </c>
      <c r="E154" s="202" t="s">
        <v>161</v>
      </c>
      <c r="F154" s="202" t="s">
        <v>162</v>
      </c>
      <c r="G154" s="190"/>
      <c r="H154" s="190"/>
      <c r="I154" s="190"/>
      <c r="J154" s="203">
        <f>BK154</f>
        <v>16518</v>
      </c>
      <c r="K154" s="190"/>
      <c r="L154" s="194"/>
      <c r="M154" s="195"/>
      <c r="N154" s="196"/>
      <c r="O154" s="196"/>
      <c r="P154" s="197">
        <f>SUM(P155:P156)</f>
        <v>5.2800000000000002</v>
      </c>
      <c r="Q154" s="196"/>
      <c r="R154" s="197">
        <f>SUM(R155:R156)</f>
        <v>0</v>
      </c>
      <c r="S154" s="196"/>
      <c r="T154" s="198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87</v>
      </c>
      <c r="AT154" s="200" t="s">
        <v>77</v>
      </c>
      <c r="AU154" s="200" t="s">
        <v>19</v>
      </c>
      <c r="AY154" s="199" t="s">
        <v>144</v>
      </c>
      <c r="BK154" s="201">
        <f>SUM(BK155:BK156)</f>
        <v>16518</v>
      </c>
    </row>
    <row r="155" s="2" customFormat="1" ht="21.75" customHeight="1">
      <c r="A155" s="29"/>
      <c r="B155" s="30"/>
      <c r="C155" s="204" t="s">
        <v>163</v>
      </c>
      <c r="D155" s="204" t="s">
        <v>148</v>
      </c>
      <c r="E155" s="205" t="s">
        <v>149</v>
      </c>
      <c r="F155" s="206" t="s">
        <v>150</v>
      </c>
      <c r="G155" s="207" t="s">
        <v>151</v>
      </c>
      <c r="H155" s="208">
        <v>6</v>
      </c>
      <c r="I155" s="209">
        <v>336</v>
      </c>
      <c r="J155" s="209">
        <f>ROUND(I155*H155,2)</f>
        <v>2016</v>
      </c>
      <c r="K155" s="210"/>
      <c r="L155" s="35"/>
      <c r="M155" s="211" t="s">
        <v>1</v>
      </c>
      <c r="N155" s="212" t="s">
        <v>43</v>
      </c>
      <c r="O155" s="213">
        <v>0.88</v>
      </c>
      <c r="P155" s="213">
        <f>O155*H155</f>
        <v>5.2800000000000002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5" t="s">
        <v>152</v>
      </c>
      <c r="AT155" s="215" t="s">
        <v>148</v>
      </c>
      <c r="AU155" s="215" t="s">
        <v>87</v>
      </c>
      <c r="AY155" s="14" t="s">
        <v>144</v>
      </c>
      <c r="BE155" s="216">
        <f>IF(N155="základní",J155,0)</f>
        <v>2016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4" t="s">
        <v>19</v>
      </c>
      <c r="BK155" s="216">
        <f>ROUND(I155*H155,2)</f>
        <v>2016</v>
      </c>
      <c r="BL155" s="14" t="s">
        <v>152</v>
      </c>
      <c r="BM155" s="215" t="s">
        <v>164</v>
      </c>
    </row>
    <row r="156" s="2" customFormat="1" ht="44.25" customHeight="1">
      <c r="A156" s="29"/>
      <c r="B156" s="30"/>
      <c r="C156" s="217" t="s">
        <v>165</v>
      </c>
      <c r="D156" s="217" t="s">
        <v>155</v>
      </c>
      <c r="E156" s="218" t="s">
        <v>166</v>
      </c>
      <c r="F156" s="219" t="s">
        <v>167</v>
      </c>
      <c r="G156" s="220" t="s">
        <v>158</v>
      </c>
      <c r="H156" s="221">
        <v>6</v>
      </c>
      <c r="I156" s="222">
        <v>2417</v>
      </c>
      <c r="J156" s="222">
        <f>ROUND(I156*H156,2)</f>
        <v>14502</v>
      </c>
      <c r="K156" s="223"/>
      <c r="L156" s="224"/>
      <c r="M156" s="225" t="s">
        <v>1</v>
      </c>
      <c r="N156" s="226" t="s">
        <v>43</v>
      </c>
      <c r="O156" s="213">
        <v>0</v>
      </c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15" t="s">
        <v>159</v>
      </c>
      <c r="AT156" s="215" t="s">
        <v>155</v>
      </c>
      <c r="AU156" s="215" t="s">
        <v>87</v>
      </c>
      <c r="AY156" s="14" t="s">
        <v>144</v>
      </c>
      <c r="BE156" s="216">
        <f>IF(N156="základní",J156,0)</f>
        <v>14502</v>
      </c>
      <c r="BF156" s="216">
        <f>IF(N156="snížená",J156,0)</f>
        <v>0</v>
      </c>
      <c r="BG156" s="216">
        <f>IF(N156="zákl. přenesená",J156,0)</f>
        <v>0</v>
      </c>
      <c r="BH156" s="216">
        <f>IF(N156="sníž. přenesená",J156,0)</f>
        <v>0</v>
      </c>
      <c r="BI156" s="216">
        <f>IF(N156="nulová",J156,0)</f>
        <v>0</v>
      </c>
      <c r="BJ156" s="14" t="s">
        <v>19</v>
      </c>
      <c r="BK156" s="216">
        <f>ROUND(I156*H156,2)</f>
        <v>14502</v>
      </c>
      <c r="BL156" s="14" t="s">
        <v>152</v>
      </c>
      <c r="BM156" s="215" t="s">
        <v>168</v>
      </c>
    </row>
    <row r="157" s="12" customFormat="1" ht="22.8" customHeight="1">
      <c r="A157" s="12"/>
      <c r="B157" s="189"/>
      <c r="C157" s="190"/>
      <c r="D157" s="191" t="s">
        <v>77</v>
      </c>
      <c r="E157" s="202" t="s">
        <v>169</v>
      </c>
      <c r="F157" s="202" t="s">
        <v>170</v>
      </c>
      <c r="G157" s="190"/>
      <c r="H157" s="190"/>
      <c r="I157" s="190"/>
      <c r="J157" s="203">
        <f>BK157</f>
        <v>3332</v>
      </c>
      <c r="K157" s="190"/>
      <c r="L157" s="194"/>
      <c r="M157" s="195"/>
      <c r="N157" s="196"/>
      <c r="O157" s="196"/>
      <c r="P157" s="197">
        <f>SUM(P158:P159)</f>
        <v>1.3919999999999999</v>
      </c>
      <c r="Q157" s="196"/>
      <c r="R157" s="197">
        <f>SUM(R158:R159)</f>
        <v>0</v>
      </c>
      <c r="S157" s="196"/>
      <c r="T157" s="198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9" t="s">
        <v>87</v>
      </c>
      <c r="AT157" s="200" t="s">
        <v>77</v>
      </c>
      <c r="AU157" s="200" t="s">
        <v>19</v>
      </c>
      <c r="AY157" s="199" t="s">
        <v>144</v>
      </c>
      <c r="BK157" s="201">
        <f>SUM(BK158:BK159)</f>
        <v>3332</v>
      </c>
    </row>
    <row r="158" s="2" customFormat="1" ht="21.75" customHeight="1">
      <c r="A158" s="29"/>
      <c r="B158" s="30"/>
      <c r="C158" s="204" t="s">
        <v>171</v>
      </c>
      <c r="D158" s="204" t="s">
        <v>148</v>
      </c>
      <c r="E158" s="205" t="s">
        <v>172</v>
      </c>
      <c r="F158" s="206" t="s">
        <v>173</v>
      </c>
      <c r="G158" s="207" t="s">
        <v>151</v>
      </c>
      <c r="H158" s="208">
        <v>2</v>
      </c>
      <c r="I158" s="209">
        <v>266</v>
      </c>
      <c r="J158" s="209">
        <f>ROUND(I158*H158,2)</f>
        <v>532</v>
      </c>
      <c r="K158" s="210"/>
      <c r="L158" s="35"/>
      <c r="M158" s="211" t="s">
        <v>1</v>
      </c>
      <c r="N158" s="212" t="s">
        <v>43</v>
      </c>
      <c r="O158" s="213">
        <v>0.69599999999999995</v>
      </c>
      <c r="P158" s="213">
        <f>O158*H158</f>
        <v>1.3919999999999999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5" t="s">
        <v>152</v>
      </c>
      <c r="AT158" s="215" t="s">
        <v>148</v>
      </c>
      <c r="AU158" s="215" t="s">
        <v>87</v>
      </c>
      <c r="AY158" s="14" t="s">
        <v>144</v>
      </c>
      <c r="BE158" s="216">
        <f>IF(N158="základní",J158,0)</f>
        <v>532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4" t="s">
        <v>19</v>
      </c>
      <c r="BK158" s="216">
        <f>ROUND(I158*H158,2)</f>
        <v>532</v>
      </c>
      <c r="BL158" s="14" t="s">
        <v>152</v>
      </c>
      <c r="BM158" s="215" t="s">
        <v>174</v>
      </c>
    </row>
    <row r="159" s="2" customFormat="1" ht="44.25" customHeight="1">
      <c r="A159" s="29"/>
      <c r="B159" s="30"/>
      <c r="C159" s="217" t="s">
        <v>175</v>
      </c>
      <c r="D159" s="217" t="s">
        <v>155</v>
      </c>
      <c r="E159" s="218" t="s">
        <v>176</v>
      </c>
      <c r="F159" s="219" t="s">
        <v>177</v>
      </c>
      <c r="G159" s="220" t="s">
        <v>158</v>
      </c>
      <c r="H159" s="221">
        <v>2</v>
      </c>
      <c r="I159" s="222">
        <v>1400</v>
      </c>
      <c r="J159" s="222">
        <f>ROUND(I159*H159,2)</f>
        <v>2800</v>
      </c>
      <c r="K159" s="223"/>
      <c r="L159" s="224"/>
      <c r="M159" s="225" t="s">
        <v>1</v>
      </c>
      <c r="N159" s="226" t="s">
        <v>43</v>
      </c>
      <c r="O159" s="213">
        <v>0</v>
      </c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15" t="s">
        <v>159</v>
      </c>
      <c r="AT159" s="215" t="s">
        <v>155</v>
      </c>
      <c r="AU159" s="215" t="s">
        <v>87</v>
      </c>
      <c r="AY159" s="14" t="s">
        <v>144</v>
      </c>
      <c r="BE159" s="216">
        <f>IF(N159="základní",J159,0)</f>
        <v>2800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4" t="s">
        <v>19</v>
      </c>
      <c r="BK159" s="216">
        <f>ROUND(I159*H159,2)</f>
        <v>2800</v>
      </c>
      <c r="BL159" s="14" t="s">
        <v>152</v>
      </c>
      <c r="BM159" s="215" t="s">
        <v>178</v>
      </c>
    </row>
    <row r="160" s="12" customFormat="1" ht="22.8" customHeight="1">
      <c r="A160" s="12"/>
      <c r="B160" s="189"/>
      <c r="C160" s="190"/>
      <c r="D160" s="191" t="s">
        <v>77</v>
      </c>
      <c r="E160" s="202" t="s">
        <v>179</v>
      </c>
      <c r="F160" s="202" t="s">
        <v>180</v>
      </c>
      <c r="G160" s="190"/>
      <c r="H160" s="190"/>
      <c r="I160" s="190"/>
      <c r="J160" s="203">
        <f>BK160</f>
        <v>62784</v>
      </c>
      <c r="K160" s="190"/>
      <c r="L160" s="194"/>
      <c r="M160" s="195"/>
      <c r="N160" s="196"/>
      <c r="O160" s="196"/>
      <c r="P160" s="197">
        <f>SUM(P161:P162)</f>
        <v>9.3759999999999994</v>
      </c>
      <c r="Q160" s="196"/>
      <c r="R160" s="197">
        <f>SUM(R161:R162)</f>
        <v>0</v>
      </c>
      <c r="S160" s="196"/>
      <c r="T160" s="198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99" t="s">
        <v>87</v>
      </c>
      <c r="AT160" s="200" t="s">
        <v>77</v>
      </c>
      <c r="AU160" s="200" t="s">
        <v>19</v>
      </c>
      <c r="AY160" s="199" t="s">
        <v>144</v>
      </c>
      <c r="BK160" s="201">
        <f>SUM(BK161:BK162)</f>
        <v>62784</v>
      </c>
    </row>
    <row r="161" s="2" customFormat="1" ht="21.75" customHeight="1">
      <c r="A161" s="29"/>
      <c r="B161" s="30"/>
      <c r="C161" s="204" t="s">
        <v>181</v>
      </c>
      <c r="D161" s="204" t="s">
        <v>148</v>
      </c>
      <c r="E161" s="205" t="s">
        <v>182</v>
      </c>
      <c r="F161" s="206" t="s">
        <v>183</v>
      </c>
      <c r="G161" s="207" t="s">
        <v>151</v>
      </c>
      <c r="H161" s="208">
        <v>16</v>
      </c>
      <c r="I161" s="209">
        <v>224</v>
      </c>
      <c r="J161" s="209">
        <f>ROUND(I161*H161,2)</f>
        <v>3584</v>
      </c>
      <c r="K161" s="210"/>
      <c r="L161" s="35"/>
      <c r="M161" s="211" t="s">
        <v>1</v>
      </c>
      <c r="N161" s="212" t="s">
        <v>43</v>
      </c>
      <c r="O161" s="213">
        <v>0.58599999999999997</v>
      </c>
      <c r="P161" s="213">
        <f>O161*H161</f>
        <v>9.3759999999999994</v>
      </c>
      <c r="Q161" s="213">
        <v>0</v>
      </c>
      <c r="R161" s="213">
        <f>Q161*H161</f>
        <v>0</v>
      </c>
      <c r="S161" s="213">
        <v>0</v>
      </c>
      <c r="T161" s="21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5" t="s">
        <v>152</v>
      </c>
      <c r="AT161" s="215" t="s">
        <v>148</v>
      </c>
      <c r="AU161" s="215" t="s">
        <v>87</v>
      </c>
      <c r="AY161" s="14" t="s">
        <v>144</v>
      </c>
      <c r="BE161" s="216">
        <f>IF(N161="základní",J161,0)</f>
        <v>3584</v>
      </c>
      <c r="BF161" s="216">
        <f>IF(N161="snížená",J161,0)</f>
        <v>0</v>
      </c>
      <c r="BG161" s="216">
        <f>IF(N161="zákl. přenesená",J161,0)</f>
        <v>0</v>
      </c>
      <c r="BH161" s="216">
        <f>IF(N161="sníž. přenesená",J161,0)</f>
        <v>0</v>
      </c>
      <c r="BI161" s="216">
        <f>IF(N161="nulová",J161,0)</f>
        <v>0</v>
      </c>
      <c r="BJ161" s="14" t="s">
        <v>19</v>
      </c>
      <c r="BK161" s="216">
        <f>ROUND(I161*H161,2)</f>
        <v>3584</v>
      </c>
      <c r="BL161" s="14" t="s">
        <v>152</v>
      </c>
      <c r="BM161" s="215" t="s">
        <v>184</v>
      </c>
    </row>
    <row r="162" s="2" customFormat="1" ht="44.25" customHeight="1">
      <c r="A162" s="29"/>
      <c r="B162" s="30"/>
      <c r="C162" s="217" t="s">
        <v>185</v>
      </c>
      <c r="D162" s="217" t="s">
        <v>155</v>
      </c>
      <c r="E162" s="218" t="s">
        <v>186</v>
      </c>
      <c r="F162" s="219" t="s">
        <v>187</v>
      </c>
      <c r="G162" s="220" t="s">
        <v>158</v>
      </c>
      <c r="H162" s="221">
        <v>16</v>
      </c>
      <c r="I162" s="222">
        <v>3700</v>
      </c>
      <c r="J162" s="222">
        <f>ROUND(I162*H162,2)</f>
        <v>59200</v>
      </c>
      <c r="K162" s="223"/>
      <c r="L162" s="224"/>
      <c r="M162" s="225" t="s">
        <v>1</v>
      </c>
      <c r="N162" s="226" t="s">
        <v>43</v>
      </c>
      <c r="O162" s="213">
        <v>0</v>
      </c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15" t="s">
        <v>159</v>
      </c>
      <c r="AT162" s="215" t="s">
        <v>155</v>
      </c>
      <c r="AU162" s="215" t="s">
        <v>87</v>
      </c>
      <c r="AY162" s="14" t="s">
        <v>144</v>
      </c>
      <c r="BE162" s="216">
        <f>IF(N162="základní",J162,0)</f>
        <v>59200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4" t="s">
        <v>19</v>
      </c>
      <c r="BK162" s="216">
        <f>ROUND(I162*H162,2)</f>
        <v>59200</v>
      </c>
      <c r="BL162" s="14" t="s">
        <v>152</v>
      </c>
      <c r="BM162" s="215" t="s">
        <v>188</v>
      </c>
    </row>
    <row r="163" s="12" customFormat="1" ht="22.8" customHeight="1">
      <c r="A163" s="12"/>
      <c r="B163" s="189"/>
      <c r="C163" s="190"/>
      <c r="D163" s="191" t="s">
        <v>77</v>
      </c>
      <c r="E163" s="202" t="s">
        <v>189</v>
      </c>
      <c r="F163" s="202" t="s">
        <v>190</v>
      </c>
      <c r="G163" s="190"/>
      <c r="H163" s="190"/>
      <c r="I163" s="190"/>
      <c r="J163" s="203">
        <f>BK163</f>
        <v>4430.8000000000002</v>
      </c>
      <c r="K163" s="190"/>
      <c r="L163" s="194"/>
      <c r="M163" s="195"/>
      <c r="N163" s="196"/>
      <c r="O163" s="196"/>
      <c r="P163" s="197">
        <f>SUM(P164:P166)</f>
        <v>11.087999999999999</v>
      </c>
      <c r="Q163" s="196"/>
      <c r="R163" s="197">
        <f>SUM(R164:R166)</f>
        <v>0</v>
      </c>
      <c r="S163" s="196"/>
      <c r="T163" s="198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87</v>
      </c>
      <c r="AT163" s="200" t="s">
        <v>77</v>
      </c>
      <c r="AU163" s="200" t="s">
        <v>19</v>
      </c>
      <c r="AY163" s="199" t="s">
        <v>144</v>
      </c>
      <c r="BK163" s="201">
        <f>SUM(BK164:BK166)</f>
        <v>4430.8000000000002</v>
      </c>
    </row>
    <row r="164" s="2" customFormat="1" ht="21.75" customHeight="1">
      <c r="A164" s="29"/>
      <c r="B164" s="30"/>
      <c r="C164" s="204" t="s">
        <v>191</v>
      </c>
      <c r="D164" s="204" t="s">
        <v>148</v>
      </c>
      <c r="E164" s="205" t="s">
        <v>192</v>
      </c>
      <c r="F164" s="206" t="s">
        <v>193</v>
      </c>
      <c r="G164" s="207" t="s">
        <v>151</v>
      </c>
      <c r="H164" s="208">
        <v>22</v>
      </c>
      <c r="I164" s="209">
        <v>161</v>
      </c>
      <c r="J164" s="209">
        <f>ROUND(I164*H164,2)</f>
        <v>3542</v>
      </c>
      <c r="K164" s="210"/>
      <c r="L164" s="35"/>
      <c r="M164" s="211" t="s">
        <v>1</v>
      </c>
      <c r="N164" s="212" t="s">
        <v>43</v>
      </c>
      <c r="O164" s="213">
        <v>0.44700000000000001</v>
      </c>
      <c r="P164" s="213">
        <f>O164*H164</f>
        <v>9.8339999999999996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5" t="s">
        <v>152</v>
      </c>
      <c r="AT164" s="215" t="s">
        <v>148</v>
      </c>
      <c r="AU164" s="215" t="s">
        <v>87</v>
      </c>
      <c r="AY164" s="14" t="s">
        <v>144</v>
      </c>
      <c r="BE164" s="216">
        <f>IF(N164="základní",J164,0)</f>
        <v>3542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4" t="s">
        <v>19</v>
      </c>
      <c r="BK164" s="216">
        <f>ROUND(I164*H164,2)</f>
        <v>3542</v>
      </c>
      <c r="BL164" s="14" t="s">
        <v>152</v>
      </c>
      <c r="BM164" s="215" t="s">
        <v>194</v>
      </c>
    </row>
    <row r="165" s="2" customFormat="1" ht="21.75" customHeight="1">
      <c r="A165" s="29"/>
      <c r="B165" s="30"/>
      <c r="C165" s="204" t="s">
        <v>195</v>
      </c>
      <c r="D165" s="204" t="s">
        <v>148</v>
      </c>
      <c r="E165" s="205" t="s">
        <v>196</v>
      </c>
      <c r="F165" s="206" t="s">
        <v>197</v>
      </c>
      <c r="G165" s="207" t="s">
        <v>151</v>
      </c>
      <c r="H165" s="208">
        <v>22</v>
      </c>
      <c r="I165" s="209">
        <v>23</v>
      </c>
      <c r="J165" s="209">
        <f>ROUND(I165*H165,2)</f>
        <v>506</v>
      </c>
      <c r="K165" s="210"/>
      <c r="L165" s="35"/>
      <c r="M165" s="211" t="s">
        <v>1</v>
      </c>
      <c r="N165" s="212" t="s">
        <v>43</v>
      </c>
      <c r="O165" s="213">
        <v>0.057000000000000002</v>
      </c>
      <c r="P165" s="213">
        <f>O165*H165</f>
        <v>1.254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15" t="s">
        <v>152</v>
      </c>
      <c r="AT165" s="215" t="s">
        <v>148</v>
      </c>
      <c r="AU165" s="215" t="s">
        <v>87</v>
      </c>
      <c r="AY165" s="14" t="s">
        <v>144</v>
      </c>
      <c r="BE165" s="216">
        <f>IF(N165="základní",J165,0)</f>
        <v>506</v>
      </c>
      <c r="BF165" s="216">
        <f>IF(N165="snížená",J165,0)</f>
        <v>0</v>
      </c>
      <c r="BG165" s="216">
        <f>IF(N165="zákl. přenesená",J165,0)</f>
        <v>0</v>
      </c>
      <c r="BH165" s="216">
        <f>IF(N165="sníž. přenesená",J165,0)</f>
        <v>0</v>
      </c>
      <c r="BI165" s="216">
        <f>IF(N165="nulová",J165,0)</f>
        <v>0</v>
      </c>
      <c r="BJ165" s="14" t="s">
        <v>19</v>
      </c>
      <c r="BK165" s="216">
        <f>ROUND(I165*H165,2)</f>
        <v>506</v>
      </c>
      <c r="BL165" s="14" t="s">
        <v>152</v>
      </c>
      <c r="BM165" s="215" t="s">
        <v>198</v>
      </c>
    </row>
    <row r="166" s="2" customFormat="1" ht="44.25" customHeight="1">
      <c r="A166" s="29"/>
      <c r="B166" s="30"/>
      <c r="C166" s="217" t="s">
        <v>199</v>
      </c>
      <c r="D166" s="217" t="s">
        <v>155</v>
      </c>
      <c r="E166" s="218" t="s">
        <v>200</v>
      </c>
      <c r="F166" s="219" t="s">
        <v>201</v>
      </c>
      <c r="G166" s="220" t="s">
        <v>158</v>
      </c>
      <c r="H166" s="221">
        <v>22</v>
      </c>
      <c r="I166" s="222">
        <v>17.399999999999999</v>
      </c>
      <c r="J166" s="222">
        <f>ROUND(I166*H166,2)</f>
        <v>382.80000000000001</v>
      </c>
      <c r="K166" s="223"/>
      <c r="L166" s="224"/>
      <c r="M166" s="225" t="s">
        <v>1</v>
      </c>
      <c r="N166" s="226" t="s">
        <v>43</v>
      </c>
      <c r="O166" s="213">
        <v>0</v>
      </c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15" t="s">
        <v>159</v>
      </c>
      <c r="AT166" s="215" t="s">
        <v>155</v>
      </c>
      <c r="AU166" s="215" t="s">
        <v>87</v>
      </c>
      <c r="AY166" s="14" t="s">
        <v>144</v>
      </c>
      <c r="BE166" s="216">
        <f>IF(N166="základní",J166,0)</f>
        <v>382.80000000000001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4" t="s">
        <v>19</v>
      </c>
      <c r="BK166" s="216">
        <f>ROUND(I166*H166,2)</f>
        <v>382.80000000000001</v>
      </c>
      <c r="BL166" s="14" t="s">
        <v>152</v>
      </c>
      <c r="BM166" s="215" t="s">
        <v>202</v>
      </c>
    </row>
    <row r="167" s="12" customFormat="1" ht="22.8" customHeight="1">
      <c r="A167" s="12"/>
      <c r="B167" s="189"/>
      <c r="C167" s="190"/>
      <c r="D167" s="191" t="s">
        <v>77</v>
      </c>
      <c r="E167" s="202" t="s">
        <v>203</v>
      </c>
      <c r="F167" s="202" t="s">
        <v>204</v>
      </c>
      <c r="G167" s="190"/>
      <c r="H167" s="190"/>
      <c r="I167" s="190"/>
      <c r="J167" s="203">
        <f>BK167</f>
        <v>756</v>
      </c>
      <c r="K167" s="190"/>
      <c r="L167" s="194"/>
      <c r="M167" s="195"/>
      <c r="N167" s="196"/>
      <c r="O167" s="196"/>
      <c r="P167" s="197">
        <f>P168</f>
        <v>0</v>
      </c>
      <c r="Q167" s="196"/>
      <c r="R167" s="197">
        <f>R168</f>
        <v>0</v>
      </c>
      <c r="S167" s="196"/>
      <c r="T167" s="198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99" t="s">
        <v>87</v>
      </c>
      <c r="AT167" s="200" t="s">
        <v>77</v>
      </c>
      <c r="AU167" s="200" t="s">
        <v>19</v>
      </c>
      <c r="AY167" s="199" t="s">
        <v>144</v>
      </c>
      <c r="BK167" s="201">
        <f>BK168</f>
        <v>756</v>
      </c>
    </row>
    <row r="168" s="2" customFormat="1" ht="16.5" customHeight="1">
      <c r="A168" s="29"/>
      <c r="B168" s="30"/>
      <c r="C168" s="217" t="s">
        <v>205</v>
      </c>
      <c r="D168" s="217" t="s">
        <v>155</v>
      </c>
      <c r="E168" s="218" t="s">
        <v>206</v>
      </c>
      <c r="F168" s="219" t="s">
        <v>207</v>
      </c>
      <c r="G168" s="220" t="s">
        <v>158</v>
      </c>
      <c r="H168" s="221">
        <v>36</v>
      </c>
      <c r="I168" s="222">
        <v>21</v>
      </c>
      <c r="J168" s="222">
        <f>ROUND(I168*H168,2)</f>
        <v>756</v>
      </c>
      <c r="K168" s="223"/>
      <c r="L168" s="224"/>
      <c r="M168" s="225" t="s">
        <v>1</v>
      </c>
      <c r="N168" s="226" t="s">
        <v>43</v>
      </c>
      <c r="O168" s="213">
        <v>0</v>
      </c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15" t="s">
        <v>159</v>
      </c>
      <c r="AT168" s="215" t="s">
        <v>155</v>
      </c>
      <c r="AU168" s="215" t="s">
        <v>87</v>
      </c>
      <c r="AY168" s="14" t="s">
        <v>144</v>
      </c>
      <c r="BE168" s="216">
        <f>IF(N168="základní",J168,0)</f>
        <v>756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4" t="s">
        <v>19</v>
      </c>
      <c r="BK168" s="216">
        <f>ROUND(I168*H168,2)</f>
        <v>756</v>
      </c>
      <c r="BL168" s="14" t="s">
        <v>152</v>
      </c>
      <c r="BM168" s="215" t="s">
        <v>208</v>
      </c>
    </row>
    <row r="169" s="12" customFormat="1" ht="22.8" customHeight="1">
      <c r="A169" s="12"/>
      <c r="B169" s="189"/>
      <c r="C169" s="190"/>
      <c r="D169" s="191" t="s">
        <v>77</v>
      </c>
      <c r="E169" s="202" t="s">
        <v>209</v>
      </c>
      <c r="F169" s="202" t="s">
        <v>210</v>
      </c>
      <c r="G169" s="190"/>
      <c r="H169" s="190"/>
      <c r="I169" s="190"/>
      <c r="J169" s="203">
        <f>BK169</f>
        <v>744</v>
      </c>
      <c r="K169" s="190"/>
      <c r="L169" s="194"/>
      <c r="M169" s="195"/>
      <c r="N169" s="196"/>
      <c r="O169" s="196"/>
      <c r="P169" s="197">
        <f>SUM(P170:P171)</f>
        <v>1.994</v>
      </c>
      <c r="Q169" s="196"/>
      <c r="R169" s="197">
        <f>SUM(R170:R171)</f>
        <v>0</v>
      </c>
      <c r="S169" s="196"/>
      <c r="T169" s="198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9" t="s">
        <v>87</v>
      </c>
      <c r="AT169" s="200" t="s">
        <v>77</v>
      </c>
      <c r="AU169" s="200" t="s">
        <v>19</v>
      </c>
      <c r="AY169" s="199" t="s">
        <v>144</v>
      </c>
      <c r="BK169" s="201">
        <f>SUM(BK170:BK171)</f>
        <v>744</v>
      </c>
    </row>
    <row r="170" s="2" customFormat="1" ht="21.75" customHeight="1">
      <c r="A170" s="29"/>
      <c r="B170" s="30"/>
      <c r="C170" s="204" t="s">
        <v>211</v>
      </c>
      <c r="D170" s="204" t="s">
        <v>148</v>
      </c>
      <c r="E170" s="205" t="s">
        <v>212</v>
      </c>
      <c r="F170" s="206" t="s">
        <v>213</v>
      </c>
      <c r="G170" s="207" t="s">
        <v>151</v>
      </c>
      <c r="H170" s="208">
        <v>2</v>
      </c>
      <c r="I170" s="209">
        <v>257</v>
      </c>
      <c r="J170" s="209">
        <f>ROUND(I170*H170,2)</f>
        <v>514</v>
      </c>
      <c r="K170" s="210"/>
      <c r="L170" s="35"/>
      <c r="M170" s="211" t="s">
        <v>1</v>
      </c>
      <c r="N170" s="212" t="s">
        <v>43</v>
      </c>
      <c r="O170" s="213">
        <v>0.71199999999999997</v>
      </c>
      <c r="P170" s="213">
        <f>O170*H170</f>
        <v>1.4239999999999999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5" t="s">
        <v>152</v>
      </c>
      <c r="AT170" s="215" t="s">
        <v>148</v>
      </c>
      <c r="AU170" s="215" t="s">
        <v>87</v>
      </c>
      <c r="AY170" s="14" t="s">
        <v>144</v>
      </c>
      <c r="BE170" s="216">
        <f>IF(N170="základní",J170,0)</f>
        <v>514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4" t="s">
        <v>19</v>
      </c>
      <c r="BK170" s="216">
        <f>ROUND(I170*H170,2)</f>
        <v>514</v>
      </c>
      <c r="BL170" s="14" t="s">
        <v>152</v>
      </c>
      <c r="BM170" s="215" t="s">
        <v>214</v>
      </c>
    </row>
    <row r="171" s="2" customFormat="1" ht="21.75" customHeight="1">
      <c r="A171" s="29"/>
      <c r="B171" s="30"/>
      <c r="C171" s="204" t="s">
        <v>215</v>
      </c>
      <c r="D171" s="204" t="s">
        <v>148</v>
      </c>
      <c r="E171" s="205" t="s">
        <v>196</v>
      </c>
      <c r="F171" s="206" t="s">
        <v>197</v>
      </c>
      <c r="G171" s="207" t="s">
        <v>151</v>
      </c>
      <c r="H171" s="208">
        <v>10</v>
      </c>
      <c r="I171" s="209">
        <v>23</v>
      </c>
      <c r="J171" s="209">
        <f>ROUND(I171*H171,2)</f>
        <v>230</v>
      </c>
      <c r="K171" s="210"/>
      <c r="L171" s="35"/>
      <c r="M171" s="211" t="s">
        <v>1</v>
      </c>
      <c r="N171" s="212" t="s">
        <v>43</v>
      </c>
      <c r="O171" s="213">
        <v>0.057000000000000002</v>
      </c>
      <c r="P171" s="213">
        <f>O171*H171</f>
        <v>0.57000000000000006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15" t="s">
        <v>152</v>
      </c>
      <c r="AT171" s="215" t="s">
        <v>148</v>
      </c>
      <c r="AU171" s="215" t="s">
        <v>87</v>
      </c>
      <c r="AY171" s="14" t="s">
        <v>144</v>
      </c>
      <c r="BE171" s="216">
        <f>IF(N171="základní",J171,0)</f>
        <v>230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4" t="s">
        <v>19</v>
      </c>
      <c r="BK171" s="216">
        <f>ROUND(I171*H171,2)</f>
        <v>230</v>
      </c>
      <c r="BL171" s="14" t="s">
        <v>152</v>
      </c>
      <c r="BM171" s="215" t="s">
        <v>216</v>
      </c>
    </row>
    <row r="172" s="12" customFormat="1" ht="22.8" customHeight="1">
      <c r="A172" s="12"/>
      <c r="B172" s="189"/>
      <c r="C172" s="190"/>
      <c r="D172" s="191" t="s">
        <v>77</v>
      </c>
      <c r="E172" s="202" t="s">
        <v>217</v>
      </c>
      <c r="F172" s="202" t="s">
        <v>218</v>
      </c>
      <c r="G172" s="190"/>
      <c r="H172" s="190"/>
      <c r="I172" s="190"/>
      <c r="J172" s="203">
        <f>BK172</f>
        <v>202.80000000000001</v>
      </c>
      <c r="K172" s="190"/>
      <c r="L172" s="194"/>
      <c r="M172" s="195"/>
      <c r="N172" s="196"/>
      <c r="O172" s="196"/>
      <c r="P172" s="197">
        <f>SUM(P173:P174)</f>
        <v>0.50800000000000001</v>
      </c>
      <c r="Q172" s="196"/>
      <c r="R172" s="197">
        <f>SUM(R173:R174)</f>
        <v>0</v>
      </c>
      <c r="S172" s="196"/>
      <c r="T172" s="198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99" t="s">
        <v>87</v>
      </c>
      <c r="AT172" s="200" t="s">
        <v>77</v>
      </c>
      <c r="AU172" s="200" t="s">
        <v>19</v>
      </c>
      <c r="AY172" s="199" t="s">
        <v>144</v>
      </c>
      <c r="BK172" s="201">
        <f>SUM(BK173:BK174)</f>
        <v>202.80000000000001</v>
      </c>
    </row>
    <row r="173" s="2" customFormat="1" ht="21.75" customHeight="1">
      <c r="A173" s="29"/>
      <c r="B173" s="30"/>
      <c r="C173" s="204" t="s">
        <v>219</v>
      </c>
      <c r="D173" s="204" t="s">
        <v>148</v>
      </c>
      <c r="E173" s="205" t="s">
        <v>220</v>
      </c>
      <c r="F173" s="206" t="s">
        <v>221</v>
      </c>
      <c r="G173" s="207" t="s">
        <v>151</v>
      </c>
      <c r="H173" s="208">
        <v>4</v>
      </c>
      <c r="I173" s="209">
        <v>4.7000000000000002</v>
      </c>
      <c r="J173" s="209">
        <f>ROUND(I173*H173,2)</f>
        <v>18.800000000000001</v>
      </c>
      <c r="K173" s="210"/>
      <c r="L173" s="35"/>
      <c r="M173" s="211" t="s">
        <v>1</v>
      </c>
      <c r="N173" s="212" t="s">
        <v>43</v>
      </c>
      <c r="O173" s="213">
        <v>0.012999999999999999</v>
      </c>
      <c r="P173" s="213">
        <f>O173*H173</f>
        <v>0.051999999999999998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5" t="s">
        <v>152</v>
      </c>
      <c r="AT173" s="215" t="s">
        <v>148</v>
      </c>
      <c r="AU173" s="215" t="s">
        <v>87</v>
      </c>
      <c r="AY173" s="14" t="s">
        <v>144</v>
      </c>
      <c r="BE173" s="216">
        <f>IF(N173="základní",J173,0)</f>
        <v>18.800000000000001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4" t="s">
        <v>19</v>
      </c>
      <c r="BK173" s="216">
        <f>ROUND(I173*H173,2)</f>
        <v>18.800000000000001</v>
      </c>
      <c r="BL173" s="14" t="s">
        <v>152</v>
      </c>
      <c r="BM173" s="215" t="s">
        <v>222</v>
      </c>
    </row>
    <row r="174" s="2" customFormat="1" ht="21.75" customHeight="1">
      <c r="A174" s="29"/>
      <c r="B174" s="30"/>
      <c r="C174" s="204" t="s">
        <v>223</v>
      </c>
      <c r="D174" s="204" t="s">
        <v>148</v>
      </c>
      <c r="E174" s="205" t="s">
        <v>196</v>
      </c>
      <c r="F174" s="206" t="s">
        <v>197</v>
      </c>
      <c r="G174" s="207" t="s">
        <v>151</v>
      </c>
      <c r="H174" s="208">
        <v>8</v>
      </c>
      <c r="I174" s="209">
        <v>23</v>
      </c>
      <c r="J174" s="209">
        <f>ROUND(I174*H174,2)</f>
        <v>184</v>
      </c>
      <c r="K174" s="210"/>
      <c r="L174" s="35"/>
      <c r="M174" s="211" t="s">
        <v>1</v>
      </c>
      <c r="N174" s="212" t="s">
        <v>43</v>
      </c>
      <c r="O174" s="213">
        <v>0.057000000000000002</v>
      </c>
      <c r="P174" s="213">
        <f>O174*H174</f>
        <v>0.45600000000000002</v>
      </c>
      <c r="Q174" s="213">
        <v>0</v>
      </c>
      <c r="R174" s="213">
        <f>Q174*H174</f>
        <v>0</v>
      </c>
      <c r="S174" s="213">
        <v>0</v>
      </c>
      <c r="T174" s="214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15" t="s">
        <v>152</v>
      </c>
      <c r="AT174" s="215" t="s">
        <v>148</v>
      </c>
      <c r="AU174" s="215" t="s">
        <v>87</v>
      </c>
      <c r="AY174" s="14" t="s">
        <v>144</v>
      </c>
      <c r="BE174" s="216">
        <f>IF(N174="základní",J174,0)</f>
        <v>184</v>
      </c>
      <c r="BF174" s="216">
        <f>IF(N174="snížená",J174,0)</f>
        <v>0</v>
      </c>
      <c r="BG174" s="216">
        <f>IF(N174="zákl. přenesená",J174,0)</f>
        <v>0</v>
      </c>
      <c r="BH174" s="216">
        <f>IF(N174="sníž. přenesená",J174,0)</f>
        <v>0</v>
      </c>
      <c r="BI174" s="216">
        <f>IF(N174="nulová",J174,0)</f>
        <v>0</v>
      </c>
      <c r="BJ174" s="14" t="s">
        <v>19</v>
      </c>
      <c r="BK174" s="216">
        <f>ROUND(I174*H174,2)</f>
        <v>184</v>
      </c>
      <c r="BL174" s="14" t="s">
        <v>152</v>
      </c>
      <c r="BM174" s="215" t="s">
        <v>224</v>
      </c>
    </row>
    <row r="175" s="12" customFormat="1" ht="22.8" customHeight="1">
      <c r="A175" s="12"/>
      <c r="B175" s="189"/>
      <c r="C175" s="190"/>
      <c r="D175" s="191" t="s">
        <v>77</v>
      </c>
      <c r="E175" s="202" t="s">
        <v>225</v>
      </c>
      <c r="F175" s="202" t="s">
        <v>226</v>
      </c>
      <c r="G175" s="190"/>
      <c r="H175" s="190"/>
      <c r="I175" s="190"/>
      <c r="J175" s="203">
        <f>BK175</f>
        <v>746</v>
      </c>
      <c r="K175" s="190"/>
      <c r="L175" s="194"/>
      <c r="M175" s="195"/>
      <c r="N175" s="196"/>
      <c r="O175" s="196"/>
      <c r="P175" s="197">
        <f>SUM(P176:P177)</f>
        <v>1.48</v>
      </c>
      <c r="Q175" s="196"/>
      <c r="R175" s="197">
        <f>SUM(R176:R177)</f>
        <v>0</v>
      </c>
      <c r="S175" s="196"/>
      <c r="T175" s="198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99" t="s">
        <v>87</v>
      </c>
      <c r="AT175" s="200" t="s">
        <v>77</v>
      </c>
      <c r="AU175" s="200" t="s">
        <v>19</v>
      </c>
      <c r="AY175" s="199" t="s">
        <v>144</v>
      </c>
      <c r="BK175" s="201">
        <f>SUM(BK176:BK177)</f>
        <v>746</v>
      </c>
    </row>
    <row r="176" s="2" customFormat="1" ht="21.75" customHeight="1">
      <c r="A176" s="29"/>
      <c r="B176" s="30"/>
      <c r="C176" s="204" t="s">
        <v>227</v>
      </c>
      <c r="D176" s="204" t="s">
        <v>148</v>
      </c>
      <c r="E176" s="205" t="s">
        <v>228</v>
      </c>
      <c r="F176" s="206" t="s">
        <v>229</v>
      </c>
      <c r="G176" s="207" t="s">
        <v>230</v>
      </c>
      <c r="H176" s="208">
        <v>20</v>
      </c>
      <c r="I176" s="209">
        <v>28.300000000000001</v>
      </c>
      <c r="J176" s="209">
        <f>ROUND(I176*H176,2)</f>
        <v>566</v>
      </c>
      <c r="K176" s="210"/>
      <c r="L176" s="35"/>
      <c r="M176" s="211" t="s">
        <v>1</v>
      </c>
      <c r="N176" s="212" t="s">
        <v>43</v>
      </c>
      <c r="O176" s="213">
        <v>0.073999999999999996</v>
      </c>
      <c r="P176" s="213">
        <f>O176*H176</f>
        <v>1.48</v>
      </c>
      <c r="Q176" s="213">
        <v>0</v>
      </c>
      <c r="R176" s="213">
        <f>Q176*H176</f>
        <v>0</v>
      </c>
      <c r="S176" s="213">
        <v>0</v>
      </c>
      <c r="T176" s="21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5" t="s">
        <v>152</v>
      </c>
      <c r="AT176" s="215" t="s">
        <v>148</v>
      </c>
      <c r="AU176" s="215" t="s">
        <v>87</v>
      </c>
      <c r="AY176" s="14" t="s">
        <v>144</v>
      </c>
      <c r="BE176" s="216">
        <f>IF(N176="základní",J176,0)</f>
        <v>566</v>
      </c>
      <c r="BF176" s="216">
        <f>IF(N176="snížená",J176,0)</f>
        <v>0</v>
      </c>
      <c r="BG176" s="216">
        <f>IF(N176="zákl. přenesená",J176,0)</f>
        <v>0</v>
      </c>
      <c r="BH176" s="216">
        <f>IF(N176="sníž. přenesená",J176,0)</f>
        <v>0</v>
      </c>
      <c r="BI176" s="216">
        <f>IF(N176="nulová",J176,0)</f>
        <v>0</v>
      </c>
      <c r="BJ176" s="14" t="s">
        <v>19</v>
      </c>
      <c r="BK176" s="216">
        <f>ROUND(I176*H176,2)</f>
        <v>566</v>
      </c>
      <c r="BL176" s="14" t="s">
        <v>152</v>
      </c>
      <c r="BM176" s="215" t="s">
        <v>231</v>
      </c>
    </row>
    <row r="177" s="2" customFormat="1" ht="16.5" customHeight="1">
      <c r="A177" s="29"/>
      <c r="B177" s="30"/>
      <c r="C177" s="217" t="s">
        <v>232</v>
      </c>
      <c r="D177" s="217" t="s">
        <v>155</v>
      </c>
      <c r="E177" s="218" t="s">
        <v>233</v>
      </c>
      <c r="F177" s="219" t="s">
        <v>234</v>
      </c>
      <c r="G177" s="220" t="s">
        <v>155</v>
      </c>
      <c r="H177" s="221">
        <v>20</v>
      </c>
      <c r="I177" s="222">
        <v>9</v>
      </c>
      <c r="J177" s="222">
        <f>ROUND(I177*H177,2)</f>
        <v>180</v>
      </c>
      <c r="K177" s="223"/>
      <c r="L177" s="224"/>
      <c r="M177" s="225" t="s">
        <v>1</v>
      </c>
      <c r="N177" s="226" t="s">
        <v>43</v>
      </c>
      <c r="O177" s="213">
        <v>0</v>
      </c>
      <c r="P177" s="213">
        <f>O177*H177</f>
        <v>0</v>
      </c>
      <c r="Q177" s="213">
        <v>0</v>
      </c>
      <c r="R177" s="213">
        <f>Q177*H177</f>
        <v>0</v>
      </c>
      <c r="S177" s="213">
        <v>0</v>
      </c>
      <c r="T177" s="214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15" t="s">
        <v>159</v>
      </c>
      <c r="AT177" s="215" t="s">
        <v>155</v>
      </c>
      <c r="AU177" s="215" t="s">
        <v>87</v>
      </c>
      <c r="AY177" s="14" t="s">
        <v>144</v>
      </c>
      <c r="BE177" s="216">
        <f>IF(N177="základní",J177,0)</f>
        <v>180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4" t="s">
        <v>19</v>
      </c>
      <c r="BK177" s="216">
        <f>ROUND(I177*H177,2)</f>
        <v>180</v>
      </c>
      <c r="BL177" s="14" t="s">
        <v>152</v>
      </c>
      <c r="BM177" s="215" t="s">
        <v>235</v>
      </c>
    </row>
    <row r="178" s="12" customFormat="1" ht="22.8" customHeight="1">
      <c r="A178" s="12"/>
      <c r="B178" s="189"/>
      <c r="C178" s="190"/>
      <c r="D178" s="191" t="s">
        <v>77</v>
      </c>
      <c r="E178" s="202" t="s">
        <v>236</v>
      </c>
      <c r="F178" s="202" t="s">
        <v>237</v>
      </c>
      <c r="G178" s="190"/>
      <c r="H178" s="190"/>
      <c r="I178" s="190"/>
      <c r="J178" s="203">
        <f>BK178</f>
        <v>6848</v>
      </c>
      <c r="K178" s="190"/>
      <c r="L178" s="194"/>
      <c r="M178" s="195"/>
      <c r="N178" s="196"/>
      <c r="O178" s="196"/>
      <c r="P178" s="197">
        <f>SUM(P179:P180)</f>
        <v>13.120000000000001</v>
      </c>
      <c r="Q178" s="196"/>
      <c r="R178" s="197">
        <f>SUM(R179:R180)</f>
        <v>0</v>
      </c>
      <c r="S178" s="196"/>
      <c r="T178" s="198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99" t="s">
        <v>87</v>
      </c>
      <c r="AT178" s="200" t="s">
        <v>77</v>
      </c>
      <c r="AU178" s="200" t="s">
        <v>19</v>
      </c>
      <c r="AY178" s="199" t="s">
        <v>144</v>
      </c>
      <c r="BK178" s="201">
        <f>SUM(BK179:BK180)</f>
        <v>6848</v>
      </c>
    </row>
    <row r="179" s="2" customFormat="1" ht="21.75" customHeight="1">
      <c r="A179" s="29"/>
      <c r="B179" s="30"/>
      <c r="C179" s="204" t="s">
        <v>238</v>
      </c>
      <c r="D179" s="204" t="s">
        <v>148</v>
      </c>
      <c r="E179" s="205" t="s">
        <v>239</v>
      </c>
      <c r="F179" s="206" t="s">
        <v>240</v>
      </c>
      <c r="G179" s="207" t="s">
        <v>230</v>
      </c>
      <c r="H179" s="208">
        <v>160</v>
      </c>
      <c r="I179" s="209">
        <v>31.300000000000001</v>
      </c>
      <c r="J179" s="209">
        <f>ROUND(I179*H179,2)</f>
        <v>5008</v>
      </c>
      <c r="K179" s="210"/>
      <c r="L179" s="35"/>
      <c r="M179" s="211" t="s">
        <v>1</v>
      </c>
      <c r="N179" s="212" t="s">
        <v>43</v>
      </c>
      <c r="O179" s="213">
        <v>0.082000000000000003</v>
      </c>
      <c r="P179" s="213">
        <f>O179*H179</f>
        <v>13.120000000000001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5" t="s">
        <v>152</v>
      </c>
      <c r="AT179" s="215" t="s">
        <v>148</v>
      </c>
      <c r="AU179" s="215" t="s">
        <v>87</v>
      </c>
      <c r="AY179" s="14" t="s">
        <v>144</v>
      </c>
      <c r="BE179" s="216">
        <f>IF(N179="základní",J179,0)</f>
        <v>5008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4" t="s">
        <v>19</v>
      </c>
      <c r="BK179" s="216">
        <f>ROUND(I179*H179,2)</f>
        <v>5008</v>
      </c>
      <c r="BL179" s="14" t="s">
        <v>152</v>
      </c>
      <c r="BM179" s="215" t="s">
        <v>241</v>
      </c>
    </row>
    <row r="180" s="2" customFormat="1" ht="16.5" customHeight="1">
      <c r="A180" s="29"/>
      <c r="B180" s="30"/>
      <c r="C180" s="217" t="s">
        <v>242</v>
      </c>
      <c r="D180" s="217" t="s">
        <v>155</v>
      </c>
      <c r="E180" s="218" t="s">
        <v>243</v>
      </c>
      <c r="F180" s="219" t="s">
        <v>244</v>
      </c>
      <c r="G180" s="220" t="s">
        <v>155</v>
      </c>
      <c r="H180" s="221">
        <v>160</v>
      </c>
      <c r="I180" s="222">
        <v>11.5</v>
      </c>
      <c r="J180" s="222">
        <f>ROUND(I180*H180,2)</f>
        <v>1840</v>
      </c>
      <c r="K180" s="223"/>
      <c r="L180" s="224"/>
      <c r="M180" s="225" t="s">
        <v>1</v>
      </c>
      <c r="N180" s="226" t="s">
        <v>43</v>
      </c>
      <c r="O180" s="213">
        <v>0</v>
      </c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15" t="s">
        <v>159</v>
      </c>
      <c r="AT180" s="215" t="s">
        <v>155</v>
      </c>
      <c r="AU180" s="215" t="s">
        <v>87</v>
      </c>
      <c r="AY180" s="14" t="s">
        <v>144</v>
      </c>
      <c r="BE180" s="216">
        <f>IF(N180="základní",J180,0)</f>
        <v>1840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4" t="s">
        <v>19</v>
      </c>
      <c r="BK180" s="216">
        <f>ROUND(I180*H180,2)</f>
        <v>1840</v>
      </c>
      <c r="BL180" s="14" t="s">
        <v>152</v>
      </c>
      <c r="BM180" s="215" t="s">
        <v>245</v>
      </c>
    </row>
    <row r="181" s="12" customFormat="1" ht="22.8" customHeight="1">
      <c r="A181" s="12"/>
      <c r="B181" s="189"/>
      <c r="C181" s="190"/>
      <c r="D181" s="191" t="s">
        <v>77</v>
      </c>
      <c r="E181" s="202" t="s">
        <v>246</v>
      </c>
      <c r="F181" s="202" t="s">
        <v>247</v>
      </c>
      <c r="G181" s="190"/>
      <c r="H181" s="190"/>
      <c r="I181" s="190"/>
      <c r="J181" s="203">
        <f>BK181</f>
        <v>17850</v>
      </c>
      <c r="K181" s="190"/>
      <c r="L181" s="194"/>
      <c r="M181" s="195"/>
      <c r="N181" s="196"/>
      <c r="O181" s="196"/>
      <c r="P181" s="197">
        <f>SUM(P182:P183)</f>
        <v>34.440000000000005</v>
      </c>
      <c r="Q181" s="196"/>
      <c r="R181" s="197">
        <f>SUM(R182:R183)</f>
        <v>0</v>
      </c>
      <c r="S181" s="196"/>
      <c r="T181" s="198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99" t="s">
        <v>87</v>
      </c>
      <c r="AT181" s="200" t="s">
        <v>77</v>
      </c>
      <c r="AU181" s="200" t="s">
        <v>19</v>
      </c>
      <c r="AY181" s="199" t="s">
        <v>144</v>
      </c>
      <c r="BK181" s="201">
        <f>SUM(BK182:BK183)</f>
        <v>17850</v>
      </c>
    </row>
    <row r="182" s="2" customFormat="1" ht="21.75" customHeight="1">
      <c r="A182" s="29"/>
      <c r="B182" s="30"/>
      <c r="C182" s="204" t="s">
        <v>248</v>
      </c>
      <c r="D182" s="204" t="s">
        <v>148</v>
      </c>
      <c r="E182" s="205" t="s">
        <v>239</v>
      </c>
      <c r="F182" s="206" t="s">
        <v>240</v>
      </c>
      <c r="G182" s="207" t="s">
        <v>230</v>
      </c>
      <c r="H182" s="208">
        <v>420</v>
      </c>
      <c r="I182" s="209">
        <v>31.300000000000001</v>
      </c>
      <c r="J182" s="209">
        <f>ROUND(I182*H182,2)</f>
        <v>13146</v>
      </c>
      <c r="K182" s="210"/>
      <c r="L182" s="35"/>
      <c r="M182" s="211" t="s">
        <v>1</v>
      </c>
      <c r="N182" s="212" t="s">
        <v>43</v>
      </c>
      <c r="O182" s="213">
        <v>0.082000000000000003</v>
      </c>
      <c r="P182" s="213">
        <f>O182*H182</f>
        <v>34.440000000000005</v>
      </c>
      <c r="Q182" s="213">
        <v>0</v>
      </c>
      <c r="R182" s="213">
        <f>Q182*H182</f>
        <v>0</v>
      </c>
      <c r="S182" s="213">
        <v>0</v>
      </c>
      <c r="T182" s="21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5" t="s">
        <v>152</v>
      </c>
      <c r="AT182" s="215" t="s">
        <v>148</v>
      </c>
      <c r="AU182" s="215" t="s">
        <v>87</v>
      </c>
      <c r="AY182" s="14" t="s">
        <v>144</v>
      </c>
      <c r="BE182" s="216">
        <f>IF(N182="základní",J182,0)</f>
        <v>13146</v>
      </c>
      <c r="BF182" s="216">
        <f>IF(N182="snížená",J182,0)</f>
        <v>0</v>
      </c>
      <c r="BG182" s="216">
        <f>IF(N182="zákl. přenesená",J182,0)</f>
        <v>0</v>
      </c>
      <c r="BH182" s="216">
        <f>IF(N182="sníž. přenesená",J182,0)</f>
        <v>0</v>
      </c>
      <c r="BI182" s="216">
        <f>IF(N182="nulová",J182,0)</f>
        <v>0</v>
      </c>
      <c r="BJ182" s="14" t="s">
        <v>19</v>
      </c>
      <c r="BK182" s="216">
        <f>ROUND(I182*H182,2)</f>
        <v>13146</v>
      </c>
      <c r="BL182" s="14" t="s">
        <v>152</v>
      </c>
      <c r="BM182" s="215" t="s">
        <v>249</v>
      </c>
    </row>
    <row r="183" s="2" customFormat="1" ht="16.5" customHeight="1">
      <c r="A183" s="29"/>
      <c r="B183" s="30"/>
      <c r="C183" s="217" t="s">
        <v>250</v>
      </c>
      <c r="D183" s="217" t="s">
        <v>155</v>
      </c>
      <c r="E183" s="218" t="s">
        <v>251</v>
      </c>
      <c r="F183" s="219" t="s">
        <v>252</v>
      </c>
      <c r="G183" s="220" t="s">
        <v>155</v>
      </c>
      <c r="H183" s="221">
        <v>420</v>
      </c>
      <c r="I183" s="222">
        <v>11.199999999999999</v>
      </c>
      <c r="J183" s="222">
        <f>ROUND(I183*H183,2)</f>
        <v>4704</v>
      </c>
      <c r="K183" s="223"/>
      <c r="L183" s="224"/>
      <c r="M183" s="225" t="s">
        <v>1</v>
      </c>
      <c r="N183" s="226" t="s">
        <v>43</v>
      </c>
      <c r="O183" s="213">
        <v>0</v>
      </c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15" t="s">
        <v>159</v>
      </c>
      <c r="AT183" s="215" t="s">
        <v>155</v>
      </c>
      <c r="AU183" s="215" t="s">
        <v>87</v>
      </c>
      <c r="AY183" s="14" t="s">
        <v>144</v>
      </c>
      <c r="BE183" s="216">
        <f>IF(N183="základní",J183,0)</f>
        <v>4704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4" t="s">
        <v>19</v>
      </c>
      <c r="BK183" s="216">
        <f>ROUND(I183*H183,2)</f>
        <v>4704</v>
      </c>
      <c r="BL183" s="14" t="s">
        <v>152</v>
      </c>
      <c r="BM183" s="215" t="s">
        <v>253</v>
      </c>
    </row>
    <row r="184" s="12" customFormat="1" ht="22.8" customHeight="1">
      <c r="A184" s="12"/>
      <c r="B184" s="189"/>
      <c r="C184" s="190"/>
      <c r="D184" s="191" t="s">
        <v>77</v>
      </c>
      <c r="E184" s="202" t="s">
        <v>254</v>
      </c>
      <c r="F184" s="202" t="s">
        <v>255</v>
      </c>
      <c r="G184" s="190"/>
      <c r="H184" s="190"/>
      <c r="I184" s="190"/>
      <c r="J184" s="203">
        <f>BK184</f>
        <v>6144</v>
      </c>
      <c r="K184" s="190"/>
      <c r="L184" s="194"/>
      <c r="M184" s="195"/>
      <c r="N184" s="196"/>
      <c r="O184" s="196"/>
      <c r="P184" s="197">
        <f>SUM(P185:P186)</f>
        <v>10.319999999999999</v>
      </c>
      <c r="Q184" s="196"/>
      <c r="R184" s="197">
        <f>SUM(R185:R186)</f>
        <v>0</v>
      </c>
      <c r="S184" s="196"/>
      <c r="T184" s="198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199" t="s">
        <v>87</v>
      </c>
      <c r="AT184" s="200" t="s">
        <v>77</v>
      </c>
      <c r="AU184" s="200" t="s">
        <v>19</v>
      </c>
      <c r="AY184" s="199" t="s">
        <v>144</v>
      </c>
      <c r="BK184" s="201">
        <f>SUM(BK185:BK186)</f>
        <v>6144</v>
      </c>
    </row>
    <row r="185" s="2" customFormat="1" ht="21.75" customHeight="1">
      <c r="A185" s="29"/>
      <c r="B185" s="30"/>
      <c r="C185" s="204" t="s">
        <v>256</v>
      </c>
      <c r="D185" s="204" t="s">
        <v>148</v>
      </c>
      <c r="E185" s="205" t="s">
        <v>257</v>
      </c>
      <c r="F185" s="206" t="s">
        <v>258</v>
      </c>
      <c r="G185" s="207" t="s">
        <v>230</v>
      </c>
      <c r="H185" s="208">
        <v>120</v>
      </c>
      <c r="I185" s="209">
        <v>32.899999999999999</v>
      </c>
      <c r="J185" s="209">
        <f>ROUND(I185*H185,2)</f>
        <v>3948</v>
      </c>
      <c r="K185" s="210"/>
      <c r="L185" s="35"/>
      <c r="M185" s="211" t="s">
        <v>1</v>
      </c>
      <c r="N185" s="212" t="s">
        <v>43</v>
      </c>
      <c r="O185" s="213">
        <v>0.085999999999999993</v>
      </c>
      <c r="P185" s="213">
        <f>O185*H185</f>
        <v>10.319999999999999</v>
      </c>
      <c r="Q185" s="213">
        <v>0</v>
      </c>
      <c r="R185" s="213">
        <f>Q185*H185</f>
        <v>0</v>
      </c>
      <c r="S185" s="213">
        <v>0</v>
      </c>
      <c r="T185" s="214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5" t="s">
        <v>152</v>
      </c>
      <c r="AT185" s="215" t="s">
        <v>148</v>
      </c>
      <c r="AU185" s="215" t="s">
        <v>87</v>
      </c>
      <c r="AY185" s="14" t="s">
        <v>144</v>
      </c>
      <c r="BE185" s="216">
        <f>IF(N185="základní",J185,0)</f>
        <v>3948</v>
      </c>
      <c r="BF185" s="216">
        <f>IF(N185="snížená",J185,0)</f>
        <v>0</v>
      </c>
      <c r="BG185" s="216">
        <f>IF(N185="zákl. přenesená",J185,0)</f>
        <v>0</v>
      </c>
      <c r="BH185" s="216">
        <f>IF(N185="sníž. přenesená",J185,0)</f>
        <v>0</v>
      </c>
      <c r="BI185" s="216">
        <f>IF(N185="nulová",J185,0)</f>
        <v>0</v>
      </c>
      <c r="BJ185" s="14" t="s">
        <v>19</v>
      </c>
      <c r="BK185" s="216">
        <f>ROUND(I185*H185,2)</f>
        <v>3948</v>
      </c>
      <c r="BL185" s="14" t="s">
        <v>152</v>
      </c>
      <c r="BM185" s="215" t="s">
        <v>259</v>
      </c>
    </row>
    <row r="186" s="2" customFormat="1" ht="16.5" customHeight="1">
      <c r="A186" s="29"/>
      <c r="B186" s="30"/>
      <c r="C186" s="217" t="s">
        <v>260</v>
      </c>
      <c r="D186" s="217" t="s">
        <v>155</v>
      </c>
      <c r="E186" s="218" t="s">
        <v>261</v>
      </c>
      <c r="F186" s="219" t="s">
        <v>262</v>
      </c>
      <c r="G186" s="220" t="s">
        <v>155</v>
      </c>
      <c r="H186" s="221">
        <v>120</v>
      </c>
      <c r="I186" s="222">
        <v>18.300000000000001</v>
      </c>
      <c r="J186" s="222">
        <f>ROUND(I186*H186,2)</f>
        <v>2196</v>
      </c>
      <c r="K186" s="223"/>
      <c r="L186" s="224"/>
      <c r="M186" s="225" t="s">
        <v>1</v>
      </c>
      <c r="N186" s="226" t="s">
        <v>43</v>
      </c>
      <c r="O186" s="213">
        <v>0</v>
      </c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15" t="s">
        <v>159</v>
      </c>
      <c r="AT186" s="215" t="s">
        <v>155</v>
      </c>
      <c r="AU186" s="215" t="s">
        <v>87</v>
      </c>
      <c r="AY186" s="14" t="s">
        <v>144</v>
      </c>
      <c r="BE186" s="216">
        <f>IF(N186="základní",J186,0)</f>
        <v>2196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4" t="s">
        <v>19</v>
      </c>
      <c r="BK186" s="216">
        <f>ROUND(I186*H186,2)</f>
        <v>2196</v>
      </c>
      <c r="BL186" s="14" t="s">
        <v>152</v>
      </c>
      <c r="BM186" s="215" t="s">
        <v>263</v>
      </c>
    </row>
    <row r="187" s="12" customFormat="1" ht="22.8" customHeight="1">
      <c r="A187" s="12"/>
      <c r="B187" s="189"/>
      <c r="C187" s="190"/>
      <c r="D187" s="191" t="s">
        <v>77</v>
      </c>
      <c r="E187" s="202" t="s">
        <v>264</v>
      </c>
      <c r="F187" s="202" t="s">
        <v>265</v>
      </c>
      <c r="G187" s="190"/>
      <c r="H187" s="190"/>
      <c r="I187" s="190"/>
      <c r="J187" s="203">
        <f>BK187</f>
        <v>10648</v>
      </c>
      <c r="K187" s="190"/>
      <c r="L187" s="194"/>
      <c r="M187" s="195"/>
      <c r="N187" s="196"/>
      <c r="O187" s="196"/>
      <c r="P187" s="197">
        <f>SUM(P188:P189)</f>
        <v>19.800000000000001</v>
      </c>
      <c r="Q187" s="196"/>
      <c r="R187" s="197">
        <f>SUM(R188:R189)</f>
        <v>0</v>
      </c>
      <c r="S187" s="196"/>
      <c r="T187" s="198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87</v>
      </c>
      <c r="AT187" s="200" t="s">
        <v>77</v>
      </c>
      <c r="AU187" s="200" t="s">
        <v>19</v>
      </c>
      <c r="AY187" s="199" t="s">
        <v>144</v>
      </c>
      <c r="BK187" s="201">
        <f>SUM(BK188:BK189)</f>
        <v>10648</v>
      </c>
    </row>
    <row r="188" s="2" customFormat="1" ht="21.75" customHeight="1">
      <c r="A188" s="29"/>
      <c r="B188" s="30"/>
      <c r="C188" s="204" t="s">
        <v>266</v>
      </c>
      <c r="D188" s="204" t="s">
        <v>148</v>
      </c>
      <c r="E188" s="205" t="s">
        <v>267</v>
      </c>
      <c r="F188" s="206" t="s">
        <v>268</v>
      </c>
      <c r="G188" s="207" t="s">
        <v>230</v>
      </c>
      <c r="H188" s="208">
        <v>220</v>
      </c>
      <c r="I188" s="209">
        <v>38.899999999999999</v>
      </c>
      <c r="J188" s="209">
        <f>ROUND(I188*H188,2)</f>
        <v>8558</v>
      </c>
      <c r="K188" s="210"/>
      <c r="L188" s="35"/>
      <c r="M188" s="211" t="s">
        <v>1</v>
      </c>
      <c r="N188" s="212" t="s">
        <v>43</v>
      </c>
      <c r="O188" s="213">
        <v>0.089999999999999997</v>
      </c>
      <c r="P188" s="213">
        <f>O188*H188</f>
        <v>19.800000000000001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5" t="s">
        <v>152</v>
      </c>
      <c r="AT188" s="215" t="s">
        <v>148</v>
      </c>
      <c r="AU188" s="215" t="s">
        <v>87</v>
      </c>
      <c r="AY188" s="14" t="s">
        <v>144</v>
      </c>
      <c r="BE188" s="216">
        <f>IF(N188="základní",J188,0)</f>
        <v>8558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4" t="s">
        <v>19</v>
      </c>
      <c r="BK188" s="216">
        <f>ROUND(I188*H188,2)</f>
        <v>8558</v>
      </c>
      <c r="BL188" s="14" t="s">
        <v>152</v>
      </c>
      <c r="BM188" s="215" t="s">
        <v>269</v>
      </c>
    </row>
    <row r="189" s="2" customFormat="1" ht="16.5" customHeight="1">
      <c r="A189" s="29"/>
      <c r="B189" s="30"/>
      <c r="C189" s="217" t="s">
        <v>270</v>
      </c>
      <c r="D189" s="217" t="s">
        <v>155</v>
      </c>
      <c r="E189" s="218" t="s">
        <v>271</v>
      </c>
      <c r="F189" s="219" t="s">
        <v>272</v>
      </c>
      <c r="G189" s="220" t="s">
        <v>155</v>
      </c>
      <c r="H189" s="221">
        <v>220</v>
      </c>
      <c r="I189" s="222">
        <v>9.5</v>
      </c>
      <c r="J189" s="222">
        <f>ROUND(I189*H189,2)</f>
        <v>2090</v>
      </c>
      <c r="K189" s="223"/>
      <c r="L189" s="224"/>
      <c r="M189" s="225" t="s">
        <v>1</v>
      </c>
      <c r="N189" s="226" t="s">
        <v>43</v>
      </c>
      <c r="O189" s="213">
        <v>0</v>
      </c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15" t="s">
        <v>159</v>
      </c>
      <c r="AT189" s="215" t="s">
        <v>155</v>
      </c>
      <c r="AU189" s="215" t="s">
        <v>87</v>
      </c>
      <c r="AY189" s="14" t="s">
        <v>144</v>
      </c>
      <c r="BE189" s="216">
        <f>IF(N189="základní",J189,0)</f>
        <v>2090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4" t="s">
        <v>19</v>
      </c>
      <c r="BK189" s="216">
        <f>ROUND(I189*H189,2)</f>
        <v>2090</v>
      </c>
      <c r="BL189" s="14" t="s">
        <v>152</v>
      </c>
      <c r="BM189" s="215" t="s">
        <v>273</v>
      </c>
    </row>
    <row r="190" s="12" customFormat="1" ht="22.8" customHeight="1">
      <c r="A190" s="12"/>
      <c r="B190" s="189"/>
      <c r="C190" s="190"/>
      <c r="D190" s="191" t="s">
        <v>77</v>
      </c>
      <c r="E190" s="202" t="s">
        <v>274</v>
      </c>
      <c r="F190" s="202" t="s">
        <v>275</v>
      </c>
      <c r="G190" s="190"/>
      <c r="H190" s="190"/>
      <c r="I190" s="190"/>
      <c r="J190" s="203">
        <f>BK190</f>
        <v>1616.4000000000001</v>
      </c>
      <c r="K190" s="190"/>
      <c r="L190" s="194"/>
      <c r="M190" s="195"/>
      <c r="N190" s="196"/>
      <c r="O190" s="196"/>
      <c r="P190" s="197">
        <f>SUM(P191:P192)</f>
        <v>3.2759999999999998</v>
      </c>
      <c r="Q190" s="196"/>
      <c r="R190" s="197">
        <f>SUM(R191:R192)</f>
        <v>0</v>
      </c>
      <c r="S190" s="196"/>
      <c r="T190" s="198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99" t="s">
        <v>87</v>
      </c>
      <c r="AT190" s="200" t="s">
        <v>77</v>
      </c>
      <c r="AU190" s="200" t="s">
        <v>19</v>
      </c>
      <c r="AY190" s="199" t="s">
        <v>144</v>
      </c>
      <c r="BK190" s="201">
        <f>SUM(BK191:BK192)</f>
        <v>1616.4000000000001</v>
      </c>
    </row>
    <row r="191" s="2" customFormat="1" ht="16.5" customHeight="1">
      <c r="A191" s="29"/>
      <c r="B191" s="30"/>
      <c r="C191" s="204" t="s">
        <v>276</v>
      </c>
      <c r="D191" s="204" t="s">
        <v>148</v>
      </c>
      <c r="E191" s="205" t="s">
        <v>277</v>
      </c>
      <c r="F191" s="206" t="s">
        <v>278</v>
      </c>
      <c r="G191" s="207" t="s">
        <v>151</v>
      </c>
      <c r="H191" s="208">
        <v>36</v>
      </c>
      <c r="I191" s="209">
        <v>32.899999999999999</v>
      </c>
      <c r="J191" s="209">
        <f>ROUND(I191*H191,2)</f>
        <v>1184.4000000000001</v>
      </c>
      <c r="K191" s="210"/>
      <c r="L191" s="35"/>
      <c r="M191" s="211" t="s">
        <v>1</v>
      </c>
      <c r="N191" s="212" t="s">
        <v>43</v>
      </c>
      <c r="O191" s="213">
        <v>0.090999999999999998</v>
      </c>
      <c r="P191" s="213">
        <f>O191*H191</f>
        <v>3.2759999999999998</v>
      </c>
      <c r="Q191" s="213">
        <v>0</v>
      </c>
      <c r="R191" s="213">
        <f>Q191*H191</f>
        <v>0</v>
      </c>
      <c r="S191" s="213">
        <v>0</v>
      </c>
      <c r="T191" s="21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5" t="s">
        <v>152</v>
      </c>
      <c r="AT191" s="215" t="s">
        <v>148</v>
      </c>
      <c r="AU191" s="215" t="s">
        <v>87</v>
      </c>
      <c r="AY191" s="14" t="s">
        <v>144</v>
      </c>
      <c r="BE191" s="216">
        <f>IF(N191="základní",J191,0)</f>
        <v>1184.4000000000001</v>
      </c>
      <c r="BF191" s="216">
        <f>IF(N191="snížená",J191,0)</f>
        <v>0</v>
      </c>
      <c r="BG191" s="216">
        <f>IF(N191="zákl. přenesená",J191,0)</f>
        <v>0</v>
      </c>
      <c r="BH191" s="216">
        <f>IF(N191="sníž. přenesená",J191,0)</f>
        <v>0</v>
      </c>
      <c r="BI191" s="216">
        <f>IF(N191="nulová",J191,0)</f>
        <v>0</v>
      </c>
      <c r="BJ191" s="14" t="s">
        <v>19</v>
      </c>
      <c r="BK191" s="216">
        <f>ROUND(I191*H191,2)</f>
        <v>1184.4000000000001</v>
      </c>
      <c r="BL191" s="14" t="s">
        <v>152</v>
      </c>
      <c r="BM191" s="215" t="s">
        <v>279</v>
      </c>
    </row>
    <row r="192" s="2" customFormat="1" ht="33" customHeight="1">
      <c r="A192" s="29"/>
      <c r="B192" s="30"/>
      <c r="C192" s="217" t="s">
        <v>280</v>
      </c>
      <c r="D192" s="217" t="s">
        <v>155</v>
      </c>
      <c r="E192" s="218" t="s">
        <v>281</v>
      </c>
      <c r="F192" s="219" t="s">
        <v>282</v>
      </c>
      <c r="G192" s="220" t="s">
        <v>158</v>
      </c>
      <c r="H192" s="221">
        <v>36</v>
      </c>
      <c r="I192" s="222">
        <v>12</v>
      </c>
      <c r="J192" s="222">
        <f>ROUND(I192*H192,2)</f>
        <v>432</v>
      </c>
      <c r="K192" s="223"/>
      <c r="L192" s="224"/>
      <c r="M192" s="225" t="s">
        <v>1</v>
      </c>
      <c r="N192" s="226" t="s">
        <v>43</v>
      </c>
      <c r="O192" s="213">
        <v>0</v>
      </c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15" t="s">
        <v>159</v>
      </c>
      <c r="AT192" s="215" t="s">
        <v>155</v>
      </c>
      <c r="AU192" s="215" t="s">
        <v>87</v>
      </c>
      <c r="AY192" s="14" t="s">
        <v>144</v>
      </c>
      <c r="BE192" s="216">
        <f>IF(N192="základní",J192,0)</f>
        <v>432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4" t="s">
        <v>19</v>
      </c>
      <c r="BK192" s="216">
        <f>ROUND(I192*H192,2)</f>
        <v>432</v>
      </c>
      <c r="BL192" s="14" t="s">
        <v>152</v>
      </c>
      <c r="BM192" s="215" t="s">
        <v>283</v>
      </c>
    </row>
    <row r="193" s="12" customFormat="1" ht="22.8" customHeight="1">
      <c r="A193" s="12"/>
      <c r="B193" s="189"/>
      <c r="C193" s="190"/>
      <c r="D193" s="191" t="s">
        <v>77</v>
      </c>
      <c r="E193" s="202" t="s">
        <v>284</v>
      </c>
      <c r="F193" s="202" t="s">
        <v>285</v>
      </c>
      <c r="G193" s="190"/>
      <c r="H193" s="190"/>
      <c r="I193" s="190"/>
      <c r="J193" s="203">
        <f>BK193</f>
        <v>3040</v>
      </c>
      <c r="K193" s="190"/>
      <c r="L193" s="194"/>
      <c r="M193" s="195"/>
      <c r="N193" s="196"/>
      <c r="O193" s="196"/>
      <c r="P193" s="197">
        <f>SUM(P194:P195)</f>
        <v>6.4160000000000004</v>
      </c>
      <c r="Q193" s="196"/>
      <c r="R193" s="197">
        <f>SUM(R194:R195)</f>
        <v>0</v>
      </c>
      <c r="S193" s="196"/>
      <c r="T193" s="198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199" t="s">
        <v>87</v>
      </c>
      <c r="AT193" s="200" t="s">
        <v>77</v>
      </c>
      <c r="AU193" s="200" t="s">
        <v>19</v>
      </c>
      <c r="AY193" s="199" t="s">
        <v>144</v>
      </c>
      <c r="BK193" s="201">
        <f>SUM(BK194:BK195)</f>
        <v>3040</v>
      </c>
    </row>
    <row r="194" s="2" customFormat="1" ht="16.5" customHeight="1">
      <c r="A194" s="29"/>
      <c r="B194" s="30"/>
      <c r="C194" s="204" t="s">
        <v>286</v>
      </c>
      <c r="D194" s="204" t="s">
        <v>148</v>
      </c>
      <c r="E194" s="205" t="s">
        <v>287</v>
      </c>
      <c r="F194" s="206" t="s">
        <v>288</v>
      </c>
      <c r="G194" s="207" t="s">
        <v>151</v>
      </c>
      <c r="H194" s="208">
        <v>16</v>
      </c>
      <c r="I194" s="209">
        <v>145</v>
      </c>
      <c r="J194" s="209">
        <f>ROUND(I194*H194,2)</f>
        <v>2320</v>
      </c>
      <c r="K194" s="210"/>
      <c r="L194" s="35"/>
      <c r="M194" s="211" t="s">
        <v>1</v>
      </c>
      <c r="N194" s="212" t="s">
        <v>43</v>
      </c>
      <c r="O194" s="213">
        <v>0.40100000000000002</v>
      </c>
      <c r="P194" s="213">
        <f>O194*H194</f>
        <v>6.4160000000000004</v>
      </c>
      <c r="Q194" s="213">
        <v>0</v>
      </c>
      <c r="R194" s="213">
        <f>Q194*H194</f>
        <v>0</v>
      </c>
      <c r="S194" s="213">
        <v>0</v>
      </c>
      <c r="T194" s="21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15" t="s">
        <v>152</v>
      </c>
      <c r="AT194" s="215" t="s">
        <v>148</v>
      </c>
      <c r="AU194" s="215" t="s">
        <v>87</v>
      </c>
      <c r="AY194" s="14" t="s">
        <v>144</v>
      </c>
      <c r="BE194" s="216">
        <f>IF(N194="základní",J194,0)</f>
        <v>2320</v>
      </c>
      <c r="BF194" s="216">
        <f>IF(N194="snížená",J194,0)</f>
        <v>0</v>
      </c>
      <c r="BG194" s="216">
        <f>IF(N194="zákl. přenesená",J194,0)</f>
        <v>0</v>
      </c>
      <c r="BH194" s="216">
        <f>IF(N194="sníž. přenesená",J194,0)</f>
        <v>0</v>
      </c>
      <c r="BI194" s="216">
        <f>IF(N194="nulová",J194,0)</f>
        <v>0</v>
      </c>
      <c r="BJ194" s="14" t="s">
        <v>19</v>
      </c>
      <c r="BK194" s="216">
        <f>ROUND(I194*H194,2)</f>
        <v>2320</v>
      </c>
      <c r="BL194" s="14" t="s">
        <v>152</v>
      </c>
      <c r="BM194" s="215" t="s">
        <v>289</v>
      </c>
    </row>
    <row r="195" s="2" customFormat="1" ht="21.75" customHeight="1">
      <c r="A195" s="29"/>
      <c r="B195" s="30"/>
      <c r="C195" s="217" t="s">
        <v>290</v>
      </c>
      <c r="D195" s="217" t="s">
        <v>155</v>
      </c>
      <c r="E195" s="218" t="s">
        <v>291</v>
      </c>
      <c r="F195" s="219" t="s">
        <v>292</v>
      </c>
      <c r="G195" s="220" t="s">
        <v>158</v>
      </c>
      <c r="H195" s="221">
        <v>16</v>
      </c>
      <c r="I195" s="222">
        <v>45</v>
      </c>
      <c r="J195" s="222">
        <f>ROUND(I195*H195,2)</f>
        <v>720</v>
      </c>
      <c r="K195" s="223"/>
      <c r="L195" s="224"/>
      <c r="M195" s="225" t="s">
        <v>1</v>
      </c>
      <c r="N195" s="226" t="s">
        <v>43</v>
      </c>
      <c r="O195" s="213">
        <v>0</v>
      </c>
      <c r="P195" s="213">
        <f>O195*H195</f>
        <v>0</v>
      </c>
      <c r="Q195" s="213">
        <v>0</v>
      </c>
      <c r="R195" s="213">
        <f>Q195*H195</f>
        <v>0</v>
      </c>
      <c r="S195" s="213">
        <v>0</v>
      </c>
      <c r="T195" s="214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15" t="s">
        <v>159</v>
      </c>
      <c r="AT195" s="215" t="s">
        <v>155</v>
      </c>
      <c r="AU195" s="215" t="s">
        <v>87</v>
      </c>
      <c r="AY195" s="14" t="s">
        <v>144</v>
      </c>
      <c r="BE195" s="216">
        <f>IF(N195="základní",J195,0)</f>
        <v>720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4" t="s">
        <v>19</v>
      </c>
      <c r="BK195" s="216">
        <f>ROUND(I195*H195,2)</f>
        <v>720</v>
      </c>
      <c r="BL195" s="14" t="s">
        <v>152</v>
      </c>
      <c r="BM195" s="215" t="s">
        <v>293</v>
      </c>
    </row>
    <row r="196" s="12" customFormat="1" ht="22.8" customHeight="1">
      <c r="A196" s="12"/>
      <c r="B196" s="189"/>
      <c r="C196" s="190"/>
      <c r="D196" s="191" t="s">
        <v>77</v>
      </c>
      <c r="E196" s="202" t="s">
        <v>294</v>
      </c>
      <c r="F196" s="202" t="s">
        <v>295</v>
      </c>
      <c r="G196" s="190"/>
      <c r="H196" s="190"/>
      <c r="I196" s="190"/>
      <c r="J196" s="203">
        <f>BK196</f>
        <v>1368</v>
      </c>
      <c r="K196" s="190"/>
      <c r="L196" s="194"/>
      <c r="M196" s="195"/>
      <c r="N196" s="196"/>
      <c r="O196" s="196"/>
      <c r="P196" s="197">
        <f>SUM(P197:P198)</f>
        <v>2.7000000000000002</v>
      </c>
      <c r="Q196" s="196"/>
      <c r="R196" s="197">
        <f>SUM(R197:R198)</f>
        <v>0</v>
      </c>
      <c r="S196" s="196"/>
      <c r="T196" s="198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99" t="s">
        <v>87</v>
      </c>
      <c r="AT196" s="200" t="s">
        <v>77</v>
      </c>
      <c r="AU196" s="200" t="s">
        <v>19</v>
      </c>
      <c r="AY196" s="199" t="s">
        <v>144</v>
      </c>
      <c r="BK196" s="201">
        <f>SUM(BK197:BK198)</f>
        <v>1368</v>
      </c>
    </row>
    <row r="197" s="2" customFormat="1" ht="21.75" customHeight="1">
      <c r="A197" s="29"/>
      <c r="B197" s="30"/>
      <c r="C197" s="204" t="s">
        <v>296</v>
      </c>
      <c r="D197" s="204" t="s">
        <v>148</v>
      </c>
      <c r="E197" s="205" t="s">
        <v>297</v>
      </c>
      <c r="F197" s="206" t="s">
        <v>298</v>
      </c>
      <c r="G197" s="207" t="s">
        <v>151</v>
      </c>
      <c r="H197" s="208">
        <v>4</v>
      </c>
      <c r="I197" s="209">
        <v>244</v>
      </c>
      <c r="J197" s="209">
        <f>ROUND(I197*H197,2)</f>
        <v>976</v>
      </c>
      <c r="K197" s="210"/>
      <c r="L197" s="35"/>
      <c r="M197" s="211" t="s">
        <v>1</v>
      </c>
      <c r="N197" s="212" t="s">
        <v>43</v>
      </c>
      <c r="O197" s="213">
        <v>0.67500000000000004</v>
      </c>
      <c r="P197" s="213">
        <f>O197*H197</f>
        <v>2.7000000000000002</v>
      </c>
      <c r="Q197" s="213">
        <v>0</v>
      </c>
      <c r="R197" s="213">
        <f>Q197*H197</f>
        <v>0</v>
      </c>
      <c r="S197" s="213">
        <v>0</v>
      </c>
      <c r="T197" s="214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15" t="s">
        <v>152</v>
      </c>
      <c r="AT197" s="215" t="s">
        <v>148</v>
      </c>
      <c r="AU197" s="215" t="s">
        <v>87</v>
      </c>
      <c r="AY197" s="14" t="s">
        <v>144</v>
      </c>
      <c r="BE197" s="216">
        <f>IF(N197="základní",J197,0)</f>
        <v>976</v>
      </c>
      <c r="BF197" s="216">
        <f>IF(N197="snížená",J197,0)</f>
        <v>0</v>
      </c>
      <c r="BG197" s="216">
        <f>IF(N197="zákl. přenesená",J197,0)</f>
        <v>0</v>
      </c>
      <c r="BH197" s="216">
        <f>IF(N197="sníž. přenesená",J197,0)</f>
        <v>0</v>
      </c>
      <c r="BI197" s="216">
        <f>IF(N197="nulová",J197,0)</f>
        <v>0</v>
      </c>
      <c r="BJ197" s="14" t="s">
        <v>19</v>
      </c>
      <c r="BK197" s="216">
        <f>ROUND(I197*H197,2)</f>
        <v>976</v>
      </c>
      <c r="BL197" s="14" t="s">
        <v>152</v>
      </c>
      <c r="BM197" s="215" t="s">
        <v>299</v>
      </c>
    </row>
    <row r="198" s="2" customFormat="1" ht="21.75" customHeight="1">
      <c r="A198" s="29"/>
      <c r="B198" s="30"/>
      <c r="C198" s="217" t="s">
        <v>300</v>
      </c>
      <c r="D198" s="217" t="s">
        <v>155</v>
      </c>
      <c r="E198" s="218" t="s">
        <v>301</v>
      </c>
      <c r="F198" s="219" t="s">
        <v>302</v>
      </c>
      <c r="G198" s="220" t="s">
        <v>158</v>
      </c>
      <c r="H198" s="221">
        <v>4</v>
      </c>
      <c r="I198" s="222">
        <v>98</v>
      </c>
      <c r="J198" s="222">
        <f>ROUND(I198*H198,2)</f>
        <v>392</v>
      </c>
      <c r="K198" s="223"/>
      <c r="L198" s="224"/>
      <c r="M198" s="225" t="s">
        <v>1</v>
      </c>
      <c r="N198" s="226" t="s">
        <v>43</v>
      </c>
      <c r="O198" s="213">
        <v>0</v>
      </c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15" t="s">
        <v>159</v>
      </c>
      <c r="AT198" s="215" t="s">
        <v>155</v>
      </c>
      <c r="AU198" s="215" t="s">
        <v>87</v>
      </c>
      <c r="AY198" s="14" t="s">
        <v>144</v>
      </c>
      <c r="BE198" s="216">
        <f>IF(N198="základní",J198,0)</f>
        <v>392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4" t="s">
        <v>19</v>
      </c>
      <c r="BK198" s="216">
        <f>ROUND(I198*H198,2)</f>
        <v>392</v>
      </c>
      <c r="BL198" s="14" t="s">
        <v>152</v>
      </c>
      <c r="BM198" s="215" t="s">
        <v>303</v>
      </c>
    </row>
    <row r="199" s="12" customFormat="1" ht="22.8" customHeight="1">
      <c r="A199" s="12"/>
      <c r="B199" s="189"/>
      <c r="C199" s="190"/>
      <c r="D199" s="191" t="s">
        <v>77</v>
      </c>
      <c r="E199" s="202" t="s">
        <v>304</v>
      </c>
      <c r="F199" s="202" t="s">
        <v>305</v>
      </c>
      <c r="G199" s="190"/>
      <c r="H199" s="190"/>
      <c r="I199" s="190"/>
      <c r="J199" s="203">
        <f>BK199</f>
        <v>2350</v>
      </c>
      <c r="K199" s="190"/>
      <c r="L199" s="194"/>
      <c r="M199" s="195"/>
      <c r="N199" s="196"/>
      <c r="O199" s="196"/>
      <c r="P199" s="197">
        <f>SUM(P200:P201)</f>
        <v>3.27</v>
      </c>
      <c r="Q199" s="196"/>
      <c r="R199" s="197">
        <f>SUM(R200:R201)</f>
        <v>0</v>
      </c>
      <c r="S199" s="196"/>
      <c r="T199" s="198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199" t="s">
        <v>87</v>
      </c>
      <c r="AT199" s="200" t="s">
        <v>77</v>
      </c>
      <c r="AU199" s="200" t="s">
        <v>19</v>
      </c>
      <c r="AY199" s="199" t="s">
        <v>144</v>
      </c>
      <c r="BK199" s="201">
        <f>SUM(BK200:BK201)</f>
        <v>2350</v>
      </c>
    </row>
    <row r="200" s="2" customFormat="1" ht="21.75" customHeight="1">
      <c r="A200" s="29"/>
      <c r="B200" s="30"/>
      <c r="C200" s="204" t="s">
        <v>306</v>
      </c>
      <c r="D200" s="204" t="s">
        <v>148</v>
      </c>
      <c r="E200" s="205" t="s">
        <v>307</v>
      </c>
      <c r="F200" s="206" t="s">
        <v>308</v>
      </c>
      <c r="G200" s="207" t="s">
        <v>151</v>
      </c>
      <c r="H200" s="208">
        <v>10</v>
      </c>
      <c r="I200" s="209">
        <v>118</v>
      </c>
      <c r="J200" s="209">
        <f>ROUND(I200*H200,2)</f>
        <v>1180</v>
      </c>
      <c r="K200" s="210"/>
      <c r="L200" s="35"/>
      <c r="M200" s="211" t="s">
        <v>1</v>
      </c>
      <c r="N200" s="212" t="s">
        <v>43</v>
      </c>
      <c r="O200" s="213">
        <v>0.32700000000000001</v>
      </c>
      <c r="P200" s="213">
        <f>O200*H200</f>
        <v>3.27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15" t="s">
        <v>152</v>
      </c>
      <c r="AT200" s="215" t="s">
        <v>148</v>
      </c>
      <c r="AU200" s="215" t="s">
        <v>87</v>
      </c>
      <c r="AY200" s="14" t="s">
        <v>144</v>
      </c>
      <c r="BE200" s="216">
        <f>IF(N200="základní",J200,0)</f>
        <v>1180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4" t="s">
        <v>19</v>
      </c>
      <c r="BK200" s="216">
        <f>ROUND(I200*H200,2)</f>
        <v>1180</v>
      </c>
      <c r="BL200" s="14" t="s">
        <v>152</v>
      </c>
      <c r="BM200" s="215" t="s">
        <v>309</v>
      </c>
    </row>
    <row r="201" s="2" customFormat="1" ht="21.75" customHeight="1">
      <c r="A201" s="29"/>
      <c r="B201" s="30"/>
      <c r="C201" s="217" t="s">
        <v>310</v>
      </c>
      <c r="D201" s="217" t="s">
        <v>155</v>
      </c>
      <c r="E201" s="218" t="s">
        <v>311</v>
      </c>
      <c r="F201" s="219" t="s">
        <v>312</v>
      </c>
      <c r="G201" s="220" t="s">
        <v>158</v>
      </c>
      <c r="H201" s="221">
        <v>10</v>
      </c>
      <c r="I201" s="222">
        <v>117</v>
      </c>
      <c r="J201" s="222">
        <f>ROUND(I201*H201,2)</f>
        <v>1170</v>
      </c>
      <c r="K201" s="223"/>
      <c r="L201" s="224"/>
      <c r="M201" s="225" t="s">
        <v>1</v>
      </c>
      <c r="N201" s="226" t="s">
        <v>43</v>
      </c>
      <c r="O201" s="213">
        <v>0</v>
      </c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15" t="s">
        <v>159</v>
      </c>
      <c r="AT201" s="215" t="s">
        <v>155</v>
      </c>
      <c r="AU201" s="215" t="s">
        <v>87</v>
      </c>
      <c r="AY201" s="14" t="s">
        <v>144</v>
      </c>
      <c r="BE201" s="216">
        <f>IF(N201="základní",J201,0)</f>
        <v>1170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4" t="s">
        <v>19</v>
      </c>
      <c r="BK201" s="216">
        <f>ROUND(I201*H201,2)</f>
        <v>1170</v>
      </c>
      <c r="BL201" s="14" t="s">
        <v>152</v>
      </c>
      <c r="BM201" s="215" t="s">
        <v>313</v>
      </c>
    </row>
    <row r="202" s="12" customFormat="1" ht="22.8" customHeight="1">
      <c r="A202" s="12"/>
      <c r="B202" s="189"/>
      <c r="C202" s="190"/>
      <c r="D202" s="191" t="s">
        <v>77</v>
      </c>
      <c r="E202" s="202" t="s">
        <v>314</v>
      </c>
      <c r="F202" s="202" t="s">
        <v>315</v>
      </c>
      <c r="G202" s="190"/>
      <c r="H202" s="190"/>
      <c r="I202" s="190"/>
      <c r="J202" s="203">
        <f>BK202</f>
        <v>37128</v>
      </c>
      <c r="K202" s="190"/>
      <c r="L202" s="194"/>
      <c r="M202" s="195"/>
      <c r="N202" s="196"/>
      <c r="O202" s="196"/>
      <c r="P202" s="197">
        <f>SUM(P203:P205)</f>
        <v>4.3940000000000001</v>
      </c>
      <c r="Q202" s="196"/>
      <c r="R202" s="197">
        <f>SUM(R203:R205)</f>
        <v>0</v>
      </c>
      <c r="S202" s="196"/>
      <c r="T202" s="198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9" t="s">
        <v>87</v>
      </c>
      <c r="AT202" s="200" t="s">
        <v>77</v>
      </c>
      <c r="AU202" s="200" t="s">
        <v>19</v>
      </c>
      <c r="AY202" s="199" t="s">
        <v>144</v>
      </c>
      <c r="BK202" s="201">
        <f>SUM(BK203:BK205)</f>
        <v>37128</v>
      </c>
    </row>
    <row r="203" s="2" customFormat="1" ht="21.75" customHeight="1">
      <c r="A203" s="29"/>
      <c r="B203" s="30"/>
      <c r="C203" s="204" t="s">
        <v>316</v>
      </c>
      <c r="D203" s="204" t="s">
        <v>148</v>
      </c>
      <c r="E203" s="205" t="s">
        <v>317</v>
      </c>
      <c r="F203" s="206" t="s">
        <v>318</v>
      </c>
      <c r="G203" s="207" t="s">
        <v>151</v>
      </c>
      <c r="H203" s="208">
        <v>26</v>
      </c>
      <c r="I203" s="209">
        <v>61</v>
      </c>
      <c r="J203" s="209">
        <f>ROUND(I203*H203,2)</f>
        <v>1586</v>
      </c>
      <c r="K203" s="210"/>
      <c r="L203" s="35"/>
      <c r="M203" s="211" t="s">
        <v>1</v>
      </c>
      <c r="N203" s="212" t="s">
        <v>43</v>
      </c>
      <c r="O203" s="213">
        <v>0.16900000000000001</v>
      </c>
      <c r="P203" s="213">
        <f>O203*H203</f>
        <v>4.3940000000000001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15" t="s">
        <v>152</v>
      </c>
      <c r="AT203" s="215" t="s">
        <v>148</v>
      </c>
      <c r="AU203" s="215" t="s">
        <v>87</v>
      </c>
      <c r="AY203" s="14" t="s">
        <v>144</v>
      </c>
      <c r="BE203" s="216">
        <f>IF(N203="základní",J203,0)</f>
        <v>1586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4" t="s">
        <v>19</v>
      </c>
      <c r="BK203" s="216">
        <f>ROUND(I203*H203,2)</f>
        <v>1586</v>
      </c>
      <c r="BL203" s="14" t="s">
        <v>152</v>
      </c>
      <c r="BM203" s="215" t="s">
        <v>319</v>
      </c>
    </row>
    <row r="204" s="2" customFormat="1" ht="21.75" customHeight="1">
      <c r="A204" s="29"/>
      <c r="B204" s="30"/>
      <c r="C204" s="217" t="s">
        <v>320</v>
      </c>
      <c r="D204" s="217" t="s">
        <v>155</v>
      </c>
      <c r="E204" s="218" t="s">
        <v>321</v>
      </c>
      <c r="F204" s="219" t="s">
        <v>322</v>
      </c>
      <c r="G204" s="220" t="s">
        <v>158</v>
      </c>
      <c r="H204" s="221">
        <v>26</v>
      </c>
      <c r="I204" s="222">
        <v>762</v>
      </c>
      <c r="J204" s="222">
        <f>ROUND(I204*H204,2)</f>
        <v>19812</v>
      </c>
      <c r="K204" s="223"/>
      <c r="L204" s="224"/>
      <c r="M204" s="225" t="s">
        <v>1</v>
      </c>
      <c r="N204" s="226" t="s">
        <v>43</v>
      </c>
      <c r="O204" s="213">
        <v>0</v>
      </c>
      <c r="P204" s="213">
        <f>O204*H204</f>
        <v>0</v>
      </c>
      <c r="Q204" s="213">
        <v>0</v>
      </c>
      <c r="R204" s="213">
        <f>Q204*H204</f>
        <v>0</v>
      </c>
      <c r="S204" s="213">
        <v>0</v>
      </c>
      <c r="T204" s="214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15" t="s">
        <v>159</v>
      </c>
      <c r="AT204" s="215" t="s">
        <v>155</v>
      </c>
      <c r="AU204" s="215" t="s">
        <v>87</v>
      </c>
      <c r="AY204" s="14" t="s">
        <v>144</v>
      </c>
      <c r="BE204" s="216">
        <f>IF(N204="základní",J204,0)</f>
        <v>19812</v>
      </c>
      <c r="BF204" s="216">
        <f>IF(N204="snížená",J204,0)</f>
        <v>0</v>
      </c>
      <c r="BG204" s="216">
        <f>IF(N204="zákl. přenesená",J204,0)</f>
        <v>0</v>
      </c>
      <c r="BH204" s="216">
        <f>IF(N204="sníž. přenesená",J204,0)</f>
        <v>0</v>
      </c>
      <c r="BI204" s="216">
        <f>IF(N204="nulová",J204,0)</f>
        <v>0</v>
      </c>
      <c r="BJ204" s="14" t="s">
        <v>19</v>
      </c>
      <c r="BK204" s="216">
        <f>ROUND(I204*H204,2)</f>
        <v>19812</v>
      </c>
      <c r="BL204" s="14" t="s">
        <v>152</v>
      </c>
      <c r="BM204" s="215" t="s">
        <v>323</v>
      </c>
    </row>
    <row r="205" s="2" customFormat="1" ht="21.75" customHeight="1">
      <c r="A205" s="29"/>
      <c r="B205" s="30"/>
      <c r="C205" s="217" t="s">
        <v>324</v>
      </c>
      <c r="D205" s="217" t="s">
        <v>155</v>
      </c>
      <c r="E205" s="218" t="s">
        <v>325</v>
      </c>
      <c r="F205" s="219" t="s">
        <v>326</v>
      </c>
      <c r="G205" s="220" t="s">
        <v>158</v>
      </c>
      <c r="H205" s="221">
        <v>26</v>
      </c>
      <c r="I205" s="222">
        <v>605</v>
      </c>
      <c r="J205" s="222">
        <f>ROUND(I205*H205,2)</f>
        <v>15730</v>
      </c>
      <c r="K205" s="223"/>
      <c r="L205" s="224"/>
      <c r="M205" s="225" t="s">
        <v>1</v>
      </c>
      <c r="N205" s="226" t="s">
        <v>43</v>
      </c>
      <c r="O205" s="213">
        <v>0</v>
      </c>
      <c r="P205" s="213">
        <f>O205*H205</f>
        <v>0</v>
      </c>
      <c r="Q205" s="213">
        <v>0</v>
      </c>
      <c r="R205" s="213">
        <f>Q205*H205</f>
        <v>0</v>
      </c>
      <c r="S205" s="213">
        <v>0</v>
      </c>
      <c r="T205" s="21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15" t="s">
        <v>159</v>
      </c>
      <c r="AT205" s="215" t="s">
        <v>155</v>
      </c>
      <c r="AU205" s="215" t="s">
        <v>87</v>
      </c>
      <c r="AY205" s="14" t="s">
        <v>144</v>
      </c>
      <c r="BE205" s="216">
        <f>IF(N205="základní",J205,0)</f>
        <v>15730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4" t="s">
        <v>19</v>
      </c>
      <c r="BK205" s="216">
        <f>ROUND(I205*H205,2)</f>
        <v>15730</v>
      </c>
      <c r="BL205" s="14" t="s">
        <v>152</v>
      </c>
      <c r="BM205" s="215" t="s">
        <v>327</v>
      </c>
    </row>
    <row r="206" s="12" customFormat="1" ht="22.8" customHeight="1">
      <c r="A206" s="12"/>
      <c r="B206" s="189"/>
      <c r="C206" s="190"/>
      <c r="D206" s="191" t="s">
        <v>77</v>
      </c>
      <c r="E206" s="202" t="s">
        <v>328</v>
      </c>
      <c r="F206" s="202" t="s">
        <v>329</v>
      </c>
      <c r="G206" s="190"/>
      <c r="H206" s="190"/>
      <c r="I206" s="190"/>
      <c r="J206" s="203">
        <f>BK206</f>
        <v>2706</v>
      </c>
      <c r="K206" s="190"/>
      <c r="L206" s="194"/>
      <c r="M206" s="195"/>
      <c r="N206" s="196"/>
      <c r="O206" s="196"/>
      <c r="P206" s="197">
        <f>P207</f>
        <v>6.7319999999999993</v>
      </c>
      <c r="Q206" s="196"/>
      <c r="R206" s="197">
        <f>R207</f>
        <v>0</v>
      </c>
      <c r="S206" s="196"/>
      <c r="T206" s="198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99" t="s">
        <v>87</v>
      </c>
      <c r="AT206" s="200" t="s">
        <v>77</v>
      </c>
      <c r="AU206" s="200" t="s">
        <v>19</v>
      </c>
      <c r="AY206" s="199" t="s">
        <v>144</v>
      </c>
      <c r="BK206" s="201">
        <f>BK207</f>
        <v>2706</v>
      </c>
    </row>
    <row r="207" s="2" customFormat="1" ht="21.75" customHeight="1">
      <c r="A207" s="29"/>
      <c r="B207" s="30"/>
      <c r="C207" s="204" t="s">
        <v>330</v>
      </c>
      <c r="D207" s="204" t="s">
        <v>148</v>
      </c>
      <c r="E207" s="205" t="s">
        <v>331</v>
      </c>
      <c r="F207" s="206" t="s">
        <v>332</v>
      </c>
      <c r="G207" s="207" t="s">
        <v>151</v>
      </c>
      <c r="H207" s="208">
        <v>132</v>
      </c>
      <c r="I207" s="209">
        <v>20.5</v>
      </c>
      <c r="J207" s="209">
        <f>ROUND(I207*H207,2)</f>
        <v>2706</v>
      </c>
      <c r="K207" s="210"/>
      <c r="L207" s="35"/>
      <c r="M207" s="211" t="s">
        <v>1</v>
      </c>
      <c r="N207" s="212" t="s">
        <v>43</v>
      </c>
      <c r="O207" s="213">
        <v>0.050999999999999997</v>
      </c>
      <c r="P207" s="213">
        <f>O207*H207</f>
        <v>6.7319999999999993</v>
      </c>
      <c r="Q207" s="213">
        <v>0</v>
      </c>
      <c r="R207" s="213">
        <f>Q207*H207</f>
        <v>0</v>
      </c>
      <c r="S207" s="213">
        <v>0</v>
      </c>
      <c r="T207" s="214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15" t="s">
        <v>152</v>
      </c>
      <c r="AT207" s="215" t="s">
        <v>148</v>
      </c>
      <c r="AU207" s="215" t="s">
        <v>87</v>
      </c>
      <c r="AY207" s="14" t="s">
        <v>144</v>
      </c>
      <c r="BE207" s="216">
        <f>IF(N207="základní",J207,0)</f>
        <v>2706</v>
      </c>
      <c r="BF207" s="216">
        <f>IF(N207="snížená",J207,0)</f>
        <v>0</v>
      </c>
      <c r="BG207" s="216">
        <f>IF(N207="zákl. přenesená",J207,0)</f>
        <v>0</v>
      </c>
      <c r="BH207" s="216">
        <f>IF(N207="sníž. přenesená",J207,0)</f>
        <v>0</v>
      </c>
      <c r="BI207" s="216">
        <f>IF(N207="nulová",J207,0)</f>
        <v>0</v>
      </c>
      <c r="BJ207" s="14" t="s">
        <v>19</v>
      </c>
      <c r="BK207" s="216">
        <f>ROUND(I207*H207,2)</f>
        <v>2706</v>
      </c>
      <c r="BL207" s="14" t="s">
        <v>152</v>
      </c>
      <c r="BM207" s="215" t="s">
        <v>333</v>
      </c>
    </row>
    <row r="208" s="12" customFormat="1" ht="22.8" customHeight="1">
      <c r="A208" s="12"/>
      <c r="B208" s="189"/>
      <c r="C208" s="190"/>
      <c r="D208" s="191" t="s">
        <v>77</v>
      </c>
      <c r="E208" s="202" t="s">
        <v>334</v>
      </c>
      <c r="F208" s="202" t="s">
        <v>335</v>
      </c>
      <c r="G208" s="190"/>
      <c r="H208" s="190"/>
      <c r="I208" s="190"/>
      <c r="J208" s="203">
        <f>BK208</f>
        <v>1012</v>
      </c>
      <c r="K208" s="190"/>
      <c r="L208" s="194"/>
      <c r="M208" s="195"/>
      <c r="N208" s="196"/>
      <c r="O208" s="196"/>
      <c r="P208" s="197">
        <f>P209</f>
        <v>2.508</v>
      </c>
      <c r="Q208" s="196"/>
      <c r="R208" s="197">
        <f>R209</f>
        <v>0</v>
      </c>
      <c r="S208" s="196"/>
      <c r="T208" s="198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199" t="s">
        <v>87</v>
      </c>
      <c r="AT208" s="200" t="s">
        <v>77</v>
      </c>
      <c r="AU208" s="200" t="s">
        <v>19</v>
      </c>
      <c r="AY208" s="199" t="s">
        <v>144</v>
      </c>
      <c r="BK208" s="201">
        <f>BK209</f>
        <v>1012</v>
      </c>
    </row>
    <row r="209" s="2" customFormat="1" ht="21.75" customHeight="1">
      <c r="A209" s="29"/>
      <c r="B209" s="30"/>
      <c r="C209" s="204" t="s">
        <v>336</v>
      </c>
      <c r="D209" s="204" t="s">
        <v>148</v>
      </c>
      <c r="E209" s="205" t="s">
        <v>196</v>
      </c>
      <c r="F209" s="206" t="s">
        <v>197</v>
      </c>
      <c r="G209" s="207" t="s">
        <v>151</v>
      </c>
      <c r="H209" s="208">
        <v>44</v>
      </c>
      <c r="I209" s="209">
        <v>23</v>
      </c>
      <c r="J209" s="209">
        <f>ROUND(I209*H209,2)</f>
        <v>1012</v>
      </c>
      <c r="K209" s="210"/>
      <c r="L209" s="35"/>
      <c r="M209" s="211" t="s">
        <v>1</v>
      </c>
      <c r="N209" s="212" t="s">
        <v>43</v>
      </c>
      <c r="O209" s="213">
        <v>0.057000000000000002</v>
      </c>
      <c r="P209" s="213">
        <f>O209*H209</f>
        <v>2.508</v>
      </c>
      <c r="Q209" s="213">
        <v>0</v>
      </c>
      <c r="R209" s="213">
        <f>Q209*H209</f>
        <v>0</v>
      </c>
      <c r="S209" s="213">
        <v>0</v>
      </c>
      <c r="T209" s="21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15" t="s">
        <v>152</v>
      </c>
      <c r="AT209" s="215" t="s">
        <v>148</v>
      </c>
      <c r="AU209" s="215" t="s">
        <v>87</v>
      </c>
      <c r="AY209" s="14" t="s">
        <v>144</v>
      </c>
      <c r="BE209" s="216">
        <f>IF(N209="základní",J209,0)</f>
        <v>1012</v>
      </c>
      <c r="BF209" s="216">
        <f>IF(N209="snížená",J209,0)</f>
        <v>0</v>
      </c>
      <c r="BG209" s="216">
        <f>IF(N209="zákl. přenesená",J209,0)</f>
        <v>0</v>
      </c>
      <c r="BH209" s="216">
        <f>IF(N209="sníž. přenesená",J209,0)</f>
        <v>0</v>
      </c>
      <c r="BI209" s="216">
        <f>IF(N209="nulová",J209,0)</f>
        <v>0</v>
      </c>
      <c r="BJ209" s="14" t="s">
        <v>19</v>
      </c>
      <c r="BK209" s="216">
        <f>ROUND(I209*H209,2)</f>
        <v>1012</v>
      </c>
      <c r="BL209" s="14" t="s">
        <v>152</v>
      </c>
      <c r="BM209" s="215" t="s">
        <v>337</v>
      </c>
    </row>
    <row r="210" s="12" customFormat="1" ht="22.8" customHeight="1">
      <c r="A210" s="12"/>
      <c r="B210" s="189"/>
      <c r="C210" s="190"/>
      <c r="D210" s="191" t="s">
        <v>77</v>
      </c>
      <c r="E210" s="202" t="s">
        <v>338</v>
      </c>
      <c r="F210" s="202" t="s">
        <v>339</v>
      </c>
      <c r="G210" s="190"/>
      <c r="H210" s="190"/>
      <c r="I210" s="190"/>
      <c r="J210" s="203">
        <f>BK210</f>
        <v>20090</v>
      </c>
      <c r="K210" s="190"/>
      <c r="L210" s="194"/>
      <c r="M210" s="195"/>
      <c r="N210" s="196"/>
      <c r="O210" s="196"/>
      <c r="P210" s="197">
        <f>SUM(P211:P212)</f>
        <v>30</v>
      </c>
      <c r="Q210" s="196"/>
      <c r="R210" s="197">
        <f>SUM(R211:R212)</f>
        <v>0</v>
      </c>
      <c r="S210" s="196"/>
      <c r="T210" s="198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9" t="s">
        <v>87</v>
      </c>
      <c r="AT210" s="200" t="s">
        <v>77</v>
      </c>
      <c r="AU210" s="200" t="s">
        <v>19</v>
      </c>
      <c r="AY210" s="199" t="s">
        <v>144</v>
      </c>
      <c r="BK210" s="201">
        <f>SUM(BK211:BK212)</f>
        <v>20090</v>
      </c>
    </row>
    <row r="211" s="2" customFormat="1" ht="21.75" customHeight="1">
      <c r="A211" s="29"/>
      <c r="B211" s="30"/>
      <c r="C211" s="217" t="s">
        <v>340</v>
      </c>
      <c r="D211" s="217" t="s">
        <v>155</v>
      </c>
      <c r="E211" s="218" t="s">
        <v>341</v>
      </c>
      <c r="F211" s="219" t="s">
        <v>342</v>
      </c>
      <c r="G211" s="220" t="s">
        <v>343</v>
      </c>
      <c r="H211" s="221">
        <v>1</v>
      </c>
      <c r="I211" s="222">
        <v>8000</v>
      </c>
      <c r="J211" s="222">
        <f>ROUND(I211*H211,2)</f>
        <v>8000</v>
      </c>
      <c r="K211" s="223"/>
      <c r="L211" s="224"/>
      <c r="M211" s="225" t="s">
        <v>1</v>
      </c>
      <c r="N211" s="226" t="s">
        <v>43</v>
      </c>
      <c r="O211" s="213">
        <v>0</v>
      </c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15" t="s">
        <v>159</v>
      </c>
      <c r="AT211" s="215" t="s">
        <v>155</v>
      </c>
      <c r="AU211" s="215" t="s">
        <v>87</v>
      </c>
      <c r="AY211" s="14" t="s">
        <v>144</v>
      </c>
      <c r="BE211" s="216">
        <f>IF(N211="základní",J211,0)</f>
        <v>8000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4" t="s">
        <v>19</v>
      </c>
      <c r="BK211" s="216">
        <f>ROUND(I211*H211,2)</f>
        <v>8000</v>
      </c>
      <c r="BL211" s="14" t="s">
        <v>152</v>
      </c>
      <c r="BM211" s="215" t="s">
        <v>344</v>
      </c>
    </row>
    <row r="212" s="2" customFormat="1" ht="16.5" customHeight="1">
      <c r="A212" s="29"/>
      <c r="B212" s="30"/>
      <c r="C212" s="204" t="s">
        <v>345</v>
      </c>
      <c r="D212" s="204" t="s">
        <v>148</v>
      </c>
      <c r="E212" s="205" t="s">
        <v>346</v>
      </c>
      <c r="F212" s="206" t="s">
        <v>347</v>
      </c>
      <c r="G212" s="207" t="s">
        <v>348</v>
      </c>
      <c r="H212" s="208">
        <v>30</v>
      </c>
      <c r="I212" s="209">
        <v>403</v>
      </c>
      <c r="J212" s="209">
        <f>ROUND(I212*H212,2)</f>
        <v>12090</v>
      </c>
      <c r="K212" s="210"/>
      <c r="L212" s="35"/>
      <c r="M212" s="211" t="s">
        <v>1</v>
      </c>
      <c r="N212" s="212" t="s">
        <v>43</v>
      </c>
      <c r="O212" s="213">
        <v>1</v>
      </c>
      <c r="P212" s="213">
        <f>O212*H212</f>
        <v>30</v>
      </c>
      <c r="Q212" s="213">
        <v>0</v>
      </c>
      <c r="R212" s="213">
        <f>Q212*H212</f>
        <v>0</v>
      </c>
      <c r="S212" s="213">
        <v>0</v>
      </c>
      <c r="T212" s="214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15" t="s">
        <v>349</v>
      </c>
      <c r="AT212" s="215" t="s">
        <v>148</v>
      </c>
      <c r="AU212" s="215" t="s">
        <v>87</v>
      </c>
      <c r="AY212" s="14" t="s">
        <v>144</v>
      </c>
      <c r="BE212" s="216">
        <f>IF(N212="základní",J212,0)</f>
        <v>12090</v>
      </c>
      <c r="BF212" s="216">
        <f>IF(N212="snížená",J212,0)</f>
        <v>0</v>
      </c>
      <c r="BG212" s="216">
        <f>IF(N212="zákl. přenesená",J212,0)</f>
        <v>0</v>
      </c>
      <c r="BH212" s="216">
        <f>IF(N212="sníž. přenesená",J212,0)</f>
        <v>0</v>
      </c>
      <c r="BI212" s="216">
        <f>IF(N212="nulová",J212,0)</f>
        <v>0</v>
      </c>
      <c r="BJ212" s="14" t="s">
        <v>19</v>
      </c>
      <c r="BK212" s="216">
        <f>ROUND(I212*H212,2)</f>
        <v>12090</v>
      </c>
      <c r="BL212" s="14" t="s">
        <v>349</v>
      </c>
      <c r="BM212" s="215" t="s">
        <v>350</v>
      </c>
    </row>
    <row r="213" s="12" customFormat="1" ht="22.8" customHeight="1">
      <c r="A213" s="12"/>
      <c r="B213" s="189"/>
      <c r="C213" s="190"/>
      <c r="D213" s="191" t="s">
        <v>77</v>
      </c>
      <c r="E213" s="202" t="s">
        <v>351</v>
      </c>
      <c r="F213" s="202" t="s">
        <v>352</v>
      </c>
      <c r="G213" s="190"/>
      <c r="H213" s="190"/>
      <c r="I213" s="190"/>
      <c r="J213" s="203">
        <f>BK213</f>
        <v>10900</v>
      </c>
      <c r="K213" s="190"/>
      <c r="L213" s="194"/>
      <c r="M213" s="195"/>
      <c r="N213" s="196"/>
      <c r="O213" s="196"/>
      <c r="P213" s="197">
        <f>P214</f>
        <v>23.504999999999999</v>
      </c>
      <c r="Q213" s="196"/>
      <c r="R213" s="197">
        <f>R214</f>
        <v>0</v>
      </c>
      <c r="S213" s="196"/>
      <c r="T213" s="198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99" t="s">
        <v>87</v>
      </c>
      <c r="AT213" s="200" t="s">
        <v>77</v>
      </c>
      <c r="AU213" s="200" t="s">
        <v>19</v>
      </c>
      <c r="AY213" s="199" t="s">
        <v>144</v>
      </c>
      <c r="BK213" s="201">
        <f>BK214</f>
        <v>10900</v>
      </c>
    </row>
    <row r="214" s="2" customFormat="1" ht="21.75" customHeight="1">
      <c r="A214" s="29"/>
      <c r="B214" s="30"/>
      <c r="C214" s="204" t="s">
        <v>353</v>
      </c>
      <c r="D214" s="204" t="s">
        <v>148</v>
      </c>
      <c r="E214" s="205" t="s">
        <v>354</v>
      </c>
      <c r="F214" s="206" t="s">
        <v>355</v>
      </c>
      <c r="G214" s="207" t="s">
        <v>151</v>
      </c>
      <c r="H214" s="208">
        <v>1</v>
      </c>
      <c r="I214" s="209">
        <v>10900</v>
      </c>
      <c r="J214" s="209">
        <f>ROUND(I214*H214,2)</f>
        <v>10900</v>
      </c>
      <c r="K214" s="210"/>
      <c r="L214" s="35"/>
      <c r="M214" s="211" t="s">
        <v>1</v>
      </c>
      <c r="N214" s="212" t="s">
        <v>43</v>
      </c>
      <c r="O214" s="213">
        <v>23.504999999999999</v>
      </c>
      <c r="P214" s="213">
        <f>O214*H214</f>
        <v>23.504999999999999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15" t="s">
        <v>152</v>
      </c>
      <c r="AT214" s="215" t="s">
        <v>148</v>
      </c>
      <c r="AU214" s="215" t="s">
        <v>87</v>
      </c>
      <c r="AY214" s="14" t="s">
        <v>144</v>
      </c>
      <c r="BE214" s="216">
        <f>IF(N214="základní",J214,0)</f>
        <v>10900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4" t="s">
        <v>19</v>
      </c>
      <c r="BK214" s="216">
        <f>ROUND(I214*H214,2)</f>
        <v>10900</v>
      </c>
      <c r="BL214" s="14" t="s">
        <v>152</v>
      </c>
      <c r="BM214" s="215" t="s">
        <v>356</v>
      </c>
    </row>
    <row r="215" s="12" customFormat="1" ht="22.8" customHeight="1">
      <c r="A215" s="12"/>
      <c r="B215" s="189"/>
      <c r="C215" s="190"/>
      <c r="D215" s="191" t="s">
        <v>77</v>
      </c>
      <c r="E215" s="202" t="s">
        <v>357</v>
      </c>
      <c r="F215" s="202" t="s">
        <v>358</v>
      </c>
      <c r="G215" s="190"/>
      <c r="H215" s="190"/>
      <c r="I215" s="190"/>
      <c r="J215" s="203">
        <f>BK215</f>
        <v>4224</v>
      </c>
      <c r="K215" s="190"/>
      <c r="L215" s="194"/>
      <c r="M215" s="195"/>
      <c r="N215" s="196"/>
      <c r="O215" s="196"/>
      <c r="P215" s="197">
        <f>SUM(P216:P217)</f>
        <v>8</v>
      </c>
      <c r="Q215" s="196"/>
      <c r="R215" s="197">
        <f>SUM(R216:R217)</f>
        <v>0</v>
      </c>
      <c r="S215" s="196"/>
      <c r="T215" s="198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199" t="s">
        <v>87</v>
      </c>
      <c r="AT215" s="200" t="s">
        <v>77</v>
      </c>
      <c r="AU215" s="200" t="s">
        <v>19</v>
      </c>
      <c r="AY215" s="199" t="s">
        <v>144</v>
      </c>
      <c r="BK215" s="201">
        <f>SUM(BK216:BK217)</f>
        <v>4224</v>
      </c>
    </row>
    <row r="216" s="2" customFormat="1" ht="16.5" customHeight="1">
      <c r="A216" s="29"/>
      <c r="B216" s="30"/>
      <c r="C216" s="204" t="s">
        <v>359</v>
      </c>
      <c r="D216" s="204" t="s">
        <v>148</v>
      </c>
      <c r="E216" s="205" t="s">
        <v>346</v>
      </c>
      <c r="F216" s="206" t="s">
        <v>347</v>
      </c>
      <c r="G216" s="207" t="s">
        <v>348</v>
      </c>
      <c r="H216" s="208">
        <v>8</v>
      </c>
      <c r="I216" s="209">
        <v>403</v>
      </c>
      <c r="J216" s="209">
        <f>ROUND(I216*H216,2)</f>
        <v>3224</v>
      </c>
      <c r="K216" s="210"/>
      <c r="L216" s="35"/>
      <c r="M216" s="211" t="s">
        <v>1</v>
      </c>
      <c r="N216" s="212" t="s">
        <v>43</v>
      </c>
      <c r="O216" s="213">
        <v>1</v>
      </c>
      <c r="P216" s="213">
        <f>O216*H216</f>
        <v>8</v>
      </c>
      <c r="Q216" s="213">
        <v>0</v>
      </c>
      <c r="R216" s="213">
        <f>Q216*H216</f>
        <v>0</v>
      </c>
      <c r="S216" s="213">
        <v>0</v>
      </c>
      <c r="T216" s="214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15" t="s">
        <v>349</v>
      </c>
      <c r="AT216" s="215" t="s">
        <v>148</v>
      </c>
      <c r="AU216" s="215" t="s">
        <v>87</v>
      </c>
      <c r="AY216" s="14" t="s">
        <v>144</v>
      </c>
      <c r="BE216" s="216">
        <f>IF(N216="základní",J216,0)</f>
        <v>3224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4" t="s">
        <v>19</v>
      </c>
      <c r="BK216" s="216">
        <f>ROUND(I216*H216,2)</f>
        <v>3224</v>
      </c>
      <c r="BL216" s="14" t="s">
        <v>349</v>
      </c>
      <c r="BM216" s="215" t="s">
        <v>360</v>
      </c>
    </row>
    <row r="217" s="2" customFormat="1" ht="21.75" customHeight="1">
      <c r="A217" s="29"/>
      <c r="B217" s="30"/>
      <c r="C217" s="217" t="s">
        <v>361</v>
      </c>
      <c r="D217" s="217" t="s">
        <v>155</v>
      </c>
      <c r="E217" s="218" t="s">
        <v>362</v>
      </c>
      <c r="F217" s="219" t="s">
        <v>363</v>
      </c>
      <c r="G217" s="220" t="s">
        <v>343</v>
      </c>
      <c r="H217" s="221">
        <v>1</v>
      </c>
      <c r="I217" s="222">
        <v>1000</v>
      </c>
      <c r="J217" s="222">
        <f>ROUND(I217*H217,2)</f>
        <v>1000</v>
      </c>
      <c r="K217" s="223"/>
      <c r="L217" s="224"/>
      <c r="M217" s="225" t="s">
        <v>1</v>
      </c>
      <c r="N217" s="226" t="s">
        <v>43</v>
      </c>
      <c r="O217" s="213">
        <v>0</v>
      </c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15" t="s">
        <v>159</v>
      </c>
      <c r="AT217" s="215" t="s">
        <v>155</v>
      </c>
      <c r="AU217" s="215" t="s">
        <v>87</v>
      </c>
      <c r="AY217" s="14" t="s">
        <v>144</v>
      </c>
      <c r="BE217" s="216">
        <f>IF(N217="základní",J217,0)</f>
        <v>1000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4" t="s">
        <v>19</v>
      </c>
      <c r="BK217" s="216">
        <f>ROUND(I217*H217,2)</f>
        <v>1000</v>
      </c>
      <c r="BL217" s="14" t="s">
        <v>152</v>
      </c>
      <c r="BM217" s="215" t="s">
        <v>364</v>
      </c>
    </row>
    <row r="218" s="12" customFormat="1" ht="22.8" customHeight="1">
      <c r="A218" s="12"/>
      <c r="B218" s="189"/>
      <c r="C218" s="190"/>
      <c r="D218" s="191" t="s">
        <v>77</v>
      </c>
      <c r="E218" s="202" t="s">
        <v>365</v>
      </c>
      <c r="F218" s="202" t="s">
        <v>366</v>
      </c>
      <c r="G218" s="190"/>
      <c r="H218" s="190"/>
      <c r="I218" s="190"/>
      <c r="J218" s="203">
        <f>BK218</f>
        <v>440.31999999999999</v>
      </c>
      <c r="K218" s="190"/>
      <c r="L218" s="194"/>
      <c r="M218" s="195"/>
      <c r="N218" s="196"/>
      <c r="O218" s="196"/>
      <c r="P218" s="197">
        <f>SUM(P219:P220)</f>
        <v>1.1040000000000001</v>
      </c>
      <c r="Q218" s="196"/>
      <c r="R218" s="197">
        <f>SUM(R219:R220)</f>
        <v>0</v>
      </c>
      <c r="S218" s="196"/>
      <c r="T218" s="198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9" t="s">
        <v>87</v>
      </c>
      <c r="AT218" s="200" t="s">
        <v>77</v>
      </c>
      <c r="AU218" s="200" t="s">
        <v>19</v>
      </c>
      <c r="AY218" s="199" t="s">
        <v>144</v>
      </c>
      <c r="BK218" s="201">
        <f>SUM(BK219:BK220)</f>
        <v>440.31999999999999</v>
      </c>
    </row>
    <row r="219" s="2" customFormat="1" ht="21.75" customHeight="1">
      <c r="A219" s="29"/>
      <c r="B219" s="30"/>
      <c r="C219" s="204" t="s">
        <v>367</v>
      </c>
      <c r="D219" s="204" t="s">
        <v>148</v>
      </c>
      <c r="E219" s="205" t="s">
        <v>368</v>
      </c>
      <c r="F219" s="206" t="s">
        <v>369</v>
      </c>
      <c r="G219" s="207" t="s">
        <v>151</v>
      </c>
      <c r="H219" s="208">
        <v>4</v>
      </c>
      <c r="I219" s="209">
        <v>7.5800000000000001</v>
      </c>
      <c r="J219" s="209">
        <f>ROUND(I219*H219,2)</f>
        <v>30.32</v>
      </c>
      <c r="K219" s="210"/>
      <c r="L219" s="35"/>
      <c r="M219" s="211" t="s">
        <v>1</v>
      </c>
      <c r="N219" s="212" t="s">
        <v>43</v>
      </c>
      <c r="O219" s="213">
        <v>0.021000000000000001</v>
      </c>
      <c r="P219" s="213">
        <f>O219*H219</f>
        <v>0.084000000000000005</v>
      </c>
      <c r="Q219" s="213">
        <v>0</v>
      </c>
      <c r="R219" s="213">
        <f>Q219*H219</f>
        <v>0</v>
      </c>
      <c r="S219" s="213">
        <v>0</v>
      </c>
      <c r="T219" s="21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15" t="s">
        <v>152</v>
      </c>
      <c r="AT219" s="215" t="s">
        <v>148</v>
      </c>
      <c r="AU219" s="215" t="s">
        <v>87</v>
      </c>
      <c r="AY219" s="14" t="s">
        <v>144</v>
      </c>
      <c r="BE219" s="216">
        <f>IF(N219="základní",J219,0)</f>
        <v>30.32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4" t="s">
        <v>19</v>
      </c>
      <c r="BK219" s="216">
        <f>ROUND(I219*H219,2)</f>
        <v>30.32</v>
      </c>
      <c r="BL219" s="14" t="s">
        <v>152</v>
      </c>
      <c r="BM219" s="215" t="s">
        <v>370</v>
      </c>
    </row>
    <row r="220" s="2" customFormat="1" ht="21.75" customHeight="1">
      <c r="A220" s="29"/>
      <c r="B220" s="30"/>
      <c r="C220" s="204" t="s">
        <v>371</v>
      </c>
      <c r="D220" s="204" t="s">
        <v>148</v>
      </c>
      <c r="E220" s="205" t="s">
        <v>331</v>
      </c>
      <c r="F220" s="206" t="s">
        <v>332</v>
      </c>
      <c r="G220" s="207" t="s">
        <v>151</v>
      </c>
      <c r="H220" s="208">
        <v>20</v>
      </c>
      <c r="I220" s="209">
        <v>20.5</v>
      </c>
      <c r="J220" s="209">
        <f>ROUND(I220*H220,2)</f>
        <v>410</v>
      </c>
      <c r="K220" s="210"/>
      <c r="L220" s="35"/>
      <c r="M220" s="211" t="s">
        <v>1</v>
      </c>
      <c r="N220" s="212" t="s">
        <v>43</v>
      </c>
      <c r="O220" s="213">
        <v>0.050999999999999997</v>
      </c>
      <c r="P220" s="213">
        <f>O220*H220</f>
        <v>1.02</v>
      </c>
      <c r="Q220" s="213">
        <v>0</v>
      </c>
      <c r="R220" s="213">
        <f>Q220*H220</f>
        <v>0</v>
      </c>
      <c r="S220" s="213">
        <v>0</v>
      </c>
      <c r="T220" s="214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15" t="s">
        <v>152</v>
      </c>
      <c r="AT220" s="215" t="s">
        <v>148</v>
      </c>
      <c r="AU220" s="215" t="s">
        <v>87</v>
      </c>
      <c r="AY220" s="14" t="s">
        <v>144</v>
      </c>
      <c r="BE220" s="216">
        <f>IF(N220="základní",J220,0)</f>
        <v>410</v>
      </c>
      <c r="BF220" s="216">
        <f>IF(N220="snížená",J220,0)</f>
        <v>0</v>
      </c>
      <c r="BG220" s="216">
        <f>IF(N220="zákl. přenesená",J220,0)</f>
        <v>0</v>
      </c>
      <c r="BH220" s="216">
        <f>IF(N220="sníž. přenesená",J220,0)</f>
        <v>0</v>
      </c>
      <c r="BI220" s="216">
        <f>IF(N220="nulová",J220,0)</f>
        <v>0</v>
      </c>
      <c r="BJ220" s="14" t="s">
        <v>19</v>
      </c>
      <c r="BK220" s="216">
        <f>ROUND(I220*H220,2)</f>
        <v>410</v>
      </c>
      <c r="BL220" s="14" t="s">
        <v>152</v>
      </c>
      <c r="BM220" s="215" t="s">
        <v>372</v>
      </c>
    </row>
    <row r="221" s="12" customFormat="1" ht="22.8" customHeight="1">
      <c r="A221" s="12"/>
      <c r="B221" s="189"/>
      <c r="C221" s="190"/>
      <c r="D221" s="191" t="s">
        <v>77</v>
      </c>
      <c r="E221" s="202" t="s">
        <v>373</v>
      </c>
      <c r="F221" s="202" t="s">
        <v>374</v>
      </c>
      <c r="G221" s="190"/>
      <c r="H221" s="190"/>
      <c r="I221" s="190"/>
      <c r="J221" s="203">
        <f>BK221</f>
        <v>108464</v>
      </c>
      <c r="K221" s="190"/>
      <c r="L221" s="194"/>
      <c r="M221" s="195"/>
      <c r="N221" s="196"/>
      <c r="O221" s="196"/>
      <c r="P221" s="197">
        <f>SUM(P222:P245)</f>
        <v>32</v>
      </c>
      <c r="Q221" s="196"/>
      <c r="R221" s="197">
        <f>SUM(R222:R245)</f>
        <v>0</v>
      </c>
      <c r="S221" s="196"/>
      <c r="T221" s="198">
        <f>SUM(T222:T245)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199" t="s">
        <v>353</v>
      </c>
      <c r="AT221" s="200" t="s">
        <v>77</v>
      </c>
      <c r="AU221" s="200" t="s">
        <v>19</v>
      </c>
      <c r="AY221" s="199" t="s">
        <v>144</v>
      </c>
      <c r="BK221" s="201">
        <f>SUM(BK222:BK245)</f>
        <v>108464</v>
      </c>
    </row>
    <row r="222" s="2" customFormat="1" ht="16.5" customHeight="1">
      <c r="A222" s="29"/>
      <c r="B222" s="30"/>
      <c r="C222" s="204" t="s">
        <v>375</v>
      </c>
      <c r="D222" s="204" t="s">
        <v>148</v>
      </c>
      <c r="E222" s="205" t="s">
        <v>346</v>
      </c>
      <c r="F222" s="206" t="s">
        <v>347</v>
      </c>
      <c r="G222" s="207" t="s">
        <v>348</v>
      </c>
      <c r="H222" s="208">
        <v>32</v>
      </c>
      <c r="I222" s="209">
        <v>403</v>
      </c>
      <c r="J222" s="209">
        <f>ROUND(I222*H222,2)</f>
        <v>12896</v>
      </c>
      <c r="K222" s="210"/>
      <c r="L222" s="35"/>
      <c r="M222" s="211" t="s">
        <v>1</v>
      </c>
      <c r="N222" s="212" t="s">
        <v>43</v>
      </c>
      <c r="O222" s="213">
        <v>1</v>
      </c>
      <c r="P222" s="213">
        <f>O222*H222</f>
        <v>32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15" t="s">
        <v>349</v>
      </c>
      <c r="AT222" s="215" t="s">
        <v>148</v>
      </c>
      <c r="AU222" s="215" t="s">
        <v>87</v>
      </c>
      <c r="AY222" s="14" t="s">
        <v>144</v>
      </c>
      <c r="BE222" s="216">
        <f>IF(N222="základní",J222,0)</f>
        <v>12896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4" t="s">
        <v>19</v>
      </c>
      <c r="BK222" s="216">
        <f>ROUND(I222*H222,2)</f>
        <v>12896</v>
      </c>
      <c r="BL222" s="14" t="s">
        <v>349</v>
      </c>
      <c r="BM222" s="215" t="s">
        <v>376</v>
      </c>
    </row>
    <row r="223" s="2" customFormat="1" ht="21.75" customHeight="1">
      <c r="A223" s="29"/>
      <c r="B223" s="30"/>
      <c r="C223" s="217" t="s">
        <v>377</v>
      </c>
      <c r="D223" s="217" t="s">
        <v>155</v>
      </c>
      <c r="E223" s="218" t="s">
        <v>378</v>
      </c>
      <c r="F223" s="219" t="s">
        <v>379</v>
      </c>
      <c r="G223" s="220" t="s">
        <v>158</v>
      </c>
      <c r="H223" s="221">
        <v>2</v>
      </c>
      <c r="I223" s="222">
        <v>1000</v>
      </c>
      <c r="J223" s="222">
        <f>ROUND(I223*H223,2)</f>
        <v>2000</v>
      </c>
      <c r="K223" s="223"/>
      <c r="L223" s="224"/>
      <c r="M223" s="225" t="s">
        <v>1</v>
      </c>
      <c r="N223" s="226" t="s">
        <v>43</v>
      </c>
      <c r="O223" s="213">
        <v>0</v>
      </c>
      <c r="P223" s="213">
        <f>O223*H223</f>
        <v>0</v>
      </c>
      <c r="Q223" s="213">
        <v>0</v>
      </c>
      <c r="R223" s="213">
        <f>Q223*H223</f>
        <v>0</v>
      </c>
      <c r="S223" s="213">
        <v>0</v>
      </c>
      <c r="T223" s="214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15" t="s">
        <v>159</v>
      </c>
      <c r="AT223" s="215" t="s">
        <v>155</v>
      </c>
      <c r="AU223" s="215" t="s">
        <v>87</v>
      </c>
      <c r="AY223" s="14" t="s">
        <v>144</v>
      </c>
      <c r="BE223" s="216">
        <f>IF(N223="základní",J223,0)</f>
        <v>2000</v>
      </c>
      <c r="BF223" s="216">
        <f>IF(N223="snížená",J223,0)</f>
        <v>0</v>
      </c>
      <c r="BG223" s="216">
        <f>IF(N223="zákl. přenesená",J223,0)</f>
        <v>0</v>
      </c>
      <c r="BH223" s="216">
        <f>IF(N223="sníž. přenesená",J223,0)</f>
        <v>0</v>
      </c>
      <c r="BI223" s="216">
        <f>IF(N223="nulová",J223,0)</f>
        <v>0</v>
      </c>
      <c r="BJ223" s="14" t="s">
        <v>19</v>
      </c>
      <c r="BK223" s="216">
        <f>ROUND(I223*H223,2)</f>
        <v>2000</v>
      </c>
      <c r="BL223" s="14" t="s">
        <v>152</v>
      </c>
      <c r="BM223" s="215" t="s">
        <v>380</v>
      </c>
    </row>
    <row r="224" s="2" customFormat="1" ht="16.5" customHeight="1">
      <c r="A224" s="29"/>
      <c r="B224" s="30"/>
      <c r="C224" s="217" t="s">
        <v>381</v>
      </c>
      <c r="D224" s="217" t="s">
        <v>155</v>
      </c>
      <c r="E224" s="218" t="s">
        <v>382</v>
      </c>
      <c r="F224" s="219" t="s">
        <v>383</v>
      </c>
      <c r="G224" s="220" t="s">
        <v>158</v>
      </c>
      <c r="H224" s="221">
        <v>2</v>
      </c>
      <c r="I224" s="222">
        <v>1000</v>
      </c>
      <c r="J224" s="222">
        <f>ROUND(I224*H224,2)</f>
        <v>2000</v>
      </c>
      <c r="K224" s="223"/>
      <c r="L224" s="224"/>
      <c r="M224" s="225" t="s">
        <v>1</v>
      </c>
      <c r="N224" s="226" t="s">
        <v>43</v>
      </c>
      <c r="O224" s="213">
        <v>0</v>
      </c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15" t="s">
        <v>159</v>
      </c>
      <c r="AT224" s="215" t="s">
        <v>155</v>
      </c>
      <c r="AU224" s="215" t="s">
        <v>87</v>
      </c>
      <c r="AY224" s="14" t="s">
        <v>144</v>
      </c>
      <c r="BE224" s="216">
        <f>IF(N224="základní",J224,0)</f>
        <v>2000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4" t="s">
        <v>19</v>
      </c>
      <c r="BK224" s="216">
        <f>ROUND(I224*H224,2)</f>
        <v>2000</v>
      </c>
      <c r="BL224" s="14" t="s">
        <v>152</v>
      </c>
      <c r="BM224" s="215" t="s">
        <v>384</v>
      </c>
    </row>
    <row r="225" s="2" customFormat="1" ht="44.25" customHeight="1">
      <c r="A225" s="29"/>
      <c r="B225" s="30"/>
      <c r="C225" s="217" t="s">
        <v>385</v>
      </c>
      <c r="D225" s="217" t="s">
        <v>155</v>
      </c>
      <c r="E225" s="218" t="s">
        <v>386</v>
      </c>
      <c r="F225" s="219" t="s">
        <v>387</v>
      </c>
      <c r="G225" s="220" t="s">
        <v>158</v>
      </c>
      <c r="H225" s="221">
        <v>2</v>
      </c>
      <c r="I225" s="222">
        <v>4600</v>
      </c>
      <c r="J225" s="222">
        <f>ROUND(I225*H225,2)</f>
        <v>9200</v>
      </c>
      <c r="K225" s="223"/>
      <c r="L225" s="224"/>
      <c r="M225" s="225" t="s">
        <v>1</v>
      </c>
      <c r="N225" s="226" t="s">
        <v>43</v>
      </c>
      <c r="O225" s="213">
        <v>0</v>
      </c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15" t="s">
        <v>159</v>
      </c>
      <c r="AT225" s="215" t="s">
        <v>155</v>
      </c>
      <c r="AU225" s="215" t="s">
        <v>87</v>
      </c>
      <c r="AY225" s="14" t="s">
        <v>144</v>
      </c>
      <c r="BE225" s="216">
        <f>IF(N225="základní",J225,0)</f>
        <v>9200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4" t="s">
        <v>19</v>
      </c>
      <c r="BK225" s="216">
        <f>ROUND(I225*H225,2)</f>
        <v>9200</v>
      </c>
      <c r="BL225" s="14" t="s">
        <v>152</v>
      </c>
      <c r="BM225" s="215" t="s">
        <v>388</v>
      </c>
    </row>
    <row r="226" s="2" customFormat="1" ht="21.75" customHeight="1">
      <c r="A226" s="29"/>
      <c r="B226" s="30"/>
      <c r="C226" s="217" t="s">
        <v>389</v>
      </c>
      <c r="D226" s="217" t="s">
        <v>155</v>
      </c>
      <c r="E226" s="218" t="s">
        <v>390</v>
      </c>
      <c r="F226" s="219" t="s">
        <v>391</v>
      </c>
      <c r="G226" s="220" t="s">
        <v>158</v>
      </c>
      <c r="H226" s="221">
        <v>2</v>
      </c>
      <c r="I226" s="222">
        <v>649</v>
      </c>
      <c r="J226" s="222">
        <f>ROUND(I226*H226,2)</f>
        <v>1298</v>
      </c>
      <c r="K226" s="223"/>
      <c r="L226" s="224"/>
      <c r="M226" s="225" t="s">
        <v>1</v>
      </c>
      <c r="N226" s="226" t="s">
        <v>43</v>
      </c>
      <c r="O226" s="213">
        <v>0</v>
      </c>
      <c r="P226" s="213">
        <f>O226*H226</f>
        <v>0</v>
      </c>
      <c r="Q226" s="213">
        <v>0</v>
      </c>
      <c r="R226" s="213">
        <f>Q226*H226</f>
        <v>0</v>
      </c>
      <c r="S226" s="213">
        <v>0</v>
      </c>
      <c r="T226" s="214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15" t="s">
        <v>159</v>
      </c>
      <c r="AT226" s="215" t="s">
        <v>155</v>
      </c>
      <c r="AU226" s="215" t="s">
        <v>87</v>
      </c>
      <c r="AY226" s="14" t="s">
        <v>144</v>
      </c>
      <c r="BE226" s="216">
        <f>IF(N226="základní",J226,0)</f>
        <v>1298</v>
      </c>
      <c r="BF226" s="216">
        <f>IF(N226="snížená",J226,0)</f>
        <v>0</v>
      </c>
      <c r="BG226" s="216">
        <f>IF(N226="zákl. přenesená",J226,0)</f>
        <v>0</v>
      </c>
      <c r="BH226" s="216">
        <f>IF(N226="sníž. přenesená",J226,0)</f>
        <v>0</v>
      </c>
      <c r="BI226" s="216">
        <f>IF(N226="nulová",J226,0)</f>
        <v>0</v>
      </c>
      <c r="BJ226" s="14" t="s">
        <v>19</v>
      </c>
      <c r="BK226" s="216">
        <f>ROUND(I226*H226,2)</f>
        <v>1298</v>
      </c>
      <c r="BL226" s="14" t="s">
        <v>152</v>
      </c>
      <c r="BM226" s="215" t="s">
        <v>392</v>
      </c>
    </row>
    <row r="227" s="2" customFormat="1" ht="33" customHeight="1">
      <c r="A227" s="29"/>
      <c r="B227" s="30"/>
      <c r="C227" s="217" t="s">
        <v>393</v>
      </c>
      <c r="D227" s="217" t="s">
        <v>155</v>
      </c>
      <c r="E227" s="218" t="s">
        <v>394</v>
      </c>
      <c r="F227" s="219" t="s">
        <v>395</v>
      </c>
      <c r="G227" s="220" t="s">
        <v>158</v>
      </c>
      <c r="H227" s="221">
        <v>6</v>
      </c>
      <c r="I227" s="222">
        <v>1778</v>
      </c>
      <c r="J227" s="222">
        <f>ROUND(I227*H227,2)</f>
        <v>10668</v>
      </c>
      <c r="K227" s="223"/>
      <c r="L227" s="224"/>
      <c r="M227" s="225" t="s">
        <v>1</v>
      </c>
      <c r="N227" s="226" t="s">
        <v>43</v>
      </c>
      <c r="O227" s="213">
        <v>0</v>
      </c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15" t="s">
        <v>159</v>
      </c>
      <c r="AT227" s="215" t="s">
        <v>155</v>
      </c>
      <c r="AU227" s="215" t="s">
        <v>87</v>
      </c>
      <c r="AY227" s="14" t="s">
        <v>144</v>
      </c>
      <c r="BE227" s="216">
        <f>IF(N227="základní",J227,0)</f>
        <v>10668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4" t="s">
        <v>19</v>
      </c>
      <c r="BK227" s="216">
        <f>ROUND(I227*H227,2)</f>
        <v>10668</v>
      </c>
      <c r="BL227" s="14" t="s">
        <v>152</v>
      </c>
      <c r="BM227" s="215" t="s">
        <v>396</v>
      </c>
    </row>
    <row r="228" s="2" customFormat="1" ht="33" customHeight="1">
      <c r="A228" s="29"/>
      <c r="B228" s="30"/>
      <c r="C228" s="217" t="s">
        <v>397</v>
      </c>
      <c r="D228" s="217" t="s">
        <v>155</v>
      </c>
      <c r="E228" s="218" t="s">
        <v>398</v>
      </c>
      <c r="F228" s="219" t="s">
        <v>399</v>
      </c>
      <c r="G228" s="220" t="s">
        <v>158</v>
      </c>
      <c r="H228" s="221">
        <v>12</v>
      </c>
      <c r="I228" s="222">
        <v>1730</v>
      </c>
      <c r="J228" s="222">
        <f>ROUND(I228*H228,2)</f>
        <v>20760</v>
      </c>
      <c r="K228" s="223"/>
      <c r="L228" s="224"/>
      <c r="M228" s="225" t="s">
        <v>1</v>
      </c>
      <c r="N228" s="226" t="s">
        <v>43</v>
      </c>
      <c r="O228" s="213">
        <v>0</v>
      </c>
      <c r="P228" s="213">
        <f>O228*H228</f>
        <v>0</v>
      </c>
      <c r="Q228" s="213">
        <v>0</v>
      </c>
      <c r="R228" s="213">
        <f>Q228*H228</f>
        <v>0</v>
      </c>
      <c r="S228" s="213">
        <v>0</v>
      </c>
      <c r="T228" s="214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15" t="s">
        <v>159</v>
      </c>
      <c r="AT228" s="215" t="s">
        <v>155</v>
      </c>
      <c r="AU228" s="215" t="s">
        <v>87</v>
      </c>
      <c r="AY228" s="14" t="s">
        <v>144</v>
      </c>
      <c r="BE228" s="216">
        <f>IF(N228="základní",J228,0)</f>
        <v>20760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4" t="s">
        <v>19</v>
      </c>
      <c r="BK228" s="216">
        <f>ROUND(I228*H228,2)</f>
        <v>20760</v>
      </c>
      <c r="BL228" s="14" t="s">
        <v>152</v>
      </c>
      <c r="BM228" s="215" t="s">
        <v>400</v>
      </c>
    </row>
    <row r="229" s="2" customFormat="1" ht="33" customHeight="1">
      <c r="A229" s="29"/>
      <c r="B229" s="30"/>
      <c r="C229" s="217" t="s">
        <v>401</v>
      </c>
      <c r="D229" s="217" t="s">
        <v>155</v>
      </c>
      <c r="E229" s="218" t="s">
        <v>402</v>
      </c>
      <c r="F229" s="219" t="s">
        <v>403</v>
      </c>
      <c r="G229" s="220" t="s">
        <v>158</v>
      </c>
      <c r="H229" s="221">
        <v>14</v>
      </c>
      <c r="I229" s="222">
        <v>1514</v>
      </c>
      <c r="J229" s="222">
        <f>ROUND(I229*H229,2)</f>
        <v>21196</v>
      </c>
      <c r="K229" s="223"/>
      <c r="L229" s="224"/>
      <c r="M229" s="225" t="s">
        <v>1</v>
      </c>
      <c r="N229" s="226" t="s">
        <v>43</v>
      </c>
      <c r="O229" s="213">
        <v>0</v>
      </c>
      <c r="P229" s="213">
        <f>O229*H229</f>
        <v>0</v>
      </c>
      <c r="Q229" s="213">
        <v>0</v>
      </c>
      <c r="R229" s="213">
        <f>Q229*H229</f>
        <v>0</v>
      </c>
      <c r="S229" s="213">
        <v>0</v>
      </c>
      <c r="T229" s="214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15" t="s">
        <v>159</v>
      </c>
      <c r="AT229" s="215" t="s">
        <v>155</v>
      </c>
      <c r="AU229" s="215" t="s">
        <v>87</v>
      </c>
      <c r="AY229" s="14" t="s">
        <v>144</v>
      </c>
      <c r="BE229" s="216">
        <f>IF(N229="základní",J229,0)</f>
        <v>21196</v>
      </c>
      <c r="BF229" s="216">
        <f>IF(N229="snížená",J229,0)</f>
        <v>0</v>
      </c>
      <c r="BG229" s="216">
        <f>IF(N229="zákl. přenesená",J229,0)</f>
        <v>0</v>
      </c>
      <c r="BH229" s="216">
        <f>IF(N229="sníž. přenesená",J229,0)</f>
        <v>0</v>
      </c>
      <c r="BI229" s="216">
        <f>IF(N229="nulová",J229,0)</f>
        <v>0</v>
      </c>
      <c r="BJ229" s="14" t="s">
        <v>19</v>
      </c>
      <c r="BK229" s="216">
        <f>ROUND(I229*H229,2)</f>
        <v>21196</v>
      </c>
      <c r="BL229" s="14" t="s">
        <v>152</v>
      </c>
      <c r="BM229" s="215" t="s">
        <v>404</v>
      </c>
    </row>
    <row r="230" s="2" customFormat="1" ht="21.75" customHeight="1">
      <c r="A230" s="29"/>
      <c r="B230" s="30"/>
      <c r="C230" s="217" t="s">
        <v>405</v>
      </c>
      <c r="D230" s="217" t="s">
        <v>155</v>
      </c>
      <c r="E230" s="218" t="s">
        <v>406</v>
      </c>
      <c r="F230" s="219" t="s">
        <v>407</v>
      </c>
      <c r="G230" s="220" t="s">
        <v>158</v>
      </c>
      <c r="H230" s="221">
        <v>6</v>
      </c>
      <c r="I230" s="222">
        <v>156</v>
      </c>
      <c r="J230" s="222">
        <f>ROUND(I230*H230,2)</f>
        <v>936</v>
      </c>
      <c r="K230" s="223"/>
      <c r="L230" s="224"/>
      <c r="M230" s="225" t="s">
        <v>1</v>
      </c>
      <c r="N230" s="226" t="s">
        <v>43</v>
      </c>
      <c r="O230" s="213">
        <v>0</v>
      </c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15" t="s">
        <v>159</v>
      </c>
      <c r="AT230" s="215" t="s">
        <v>155</v>
      </c>
      <c r="AU230" s="215" t="s">
        <v>87</v>
      </c>
      <c r="AY230" s="14" t="s">
        <v>144</v>
      </c>
      <c r="BE230" s="216">
        <f>IF(N230="základní",J230,0)</f>
        <v>936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4" t="s">
        <v>19</v>
      </c>
      <c r="BK230" s="216">
        <f>ROUND(I230*H230,2)</f>
        <v>936</v>
      </c>
      <c r="BL230" s="14" t="s">
        <v>152</v>
      </c>
      <c r="BM230" s="215" t="s">
        <v>408</v>
      </c>
    </row>
    <row r="231" s="2" customFormat="1" ht="21.75" customHeight="1">
      <c r="A231" s="29"/>
      <c r="B231" s="30"/>
      <c r="C231" s="217" t="s">
        <v>409</v>
      </c>
      <c r="D231" s="217" t="s">
        <v>155</v>
      </c>
      <c r="E231" s="218" t="s">
        <v>410</v>
      </c>
      <c r="F231" s="219" t="s">
        <v>411</v>
      </c>
      <c r="G231" s="220" t="s">
        <v>158</v>
      </c>
      <c r="H231" s="221">
        <v>18</v>
      </c>
      <c r="I231" s="222">
        <v>129</v>
      </c>
      <c r="J231" s="222">
        <f>ROUND(I231*H231,2)</f>
        <v>2322</v>
      </c>
      <c r="K231" s="223"/>
      <c r="L231" s="224"/>
      <c r="M231" s="225" t="s">
        <v>1</v>
      </c>
      <c r="N231" s="226" t="s">
        <v>43</v>
      </c>
      <c r="O231" s="213">
        <v>0</v>
      </c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15" t="s">
        <v>159</v>
      </c>
      <c r="AT231" s="215" t="s">
        <v>155</v>
      </c>
      <c r="AU231" s="215" t="s">
        <v>87</v>
      </c>
      <c r="AY231" s="14" t="s">
        <v>144</v>
      </c>
      <c r="BE231" s="216">
        <f>IF(N231="základní",J231,0)</f>
        <v>2322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4" t="s">
        <v>19</v>
      </c>
      <c r="BK231" s="216">
        <f>ROUND(I231*H231,2)</f>
        <v>2322</v>
      </c>
      <c r="BL231" s="14" t="s">
        <v>152</v>
      </c>
      <c r="BM231" s="215" t="s">
        <v>412</v>
      </c>
    </row>
    <row r="232" s="2" customFormat="1" ht="21.75" customHeight="1">
      <c r="A232" s="29"/>
      <c r="B232" s="30"/>
      <c r="C232" s="217" t="s">
        <v>413</v>
      </c>
      <c r="D232" s="217" t="s">
        <v>155</v>
      </c>
      <c r="E232" s="218" t="s">
        <v>414</v>
      </c>
      <c r="F232" s="219" t="s">
        <v>415</v>
      </c>
      <c r="G232" s="220" t="s">
        <v>158</v>
      </c>
      <c r="H232" s="221">
        <v>12</v>
      </c>
      <c r="I232" s="222">
        <v>113</v>
      </c>
      <c r="J232" s="222">
        <f>ROUND(I232*H232,2)</f>
        <v>1356</v>
      </c>
      <c r="K232" s="223"/>
      <c r="L232" s="224"/>
      <c r="M232" s="225" t="s">
        <v>1</v>
      </c>
      <c r="N232" s="226" t="s">
        <v>43</v>
      </c>
      <c r="O232" s="213">
        <v>0</v>
      </c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15" t="s">
        <v>159</v>
      </c>
      <c r="AT232" s="215" t="s">
        <v>155</v>
      </c>
      <c r="AU232" s="215" t="s">
        <v>87</v>
      </c>
      <c r="AY232" s="14" t="s">
        <v>144</v>
      </c>
      <c r="BE232" s="216">
        <f>IF(N232="základní",J232,0)</f>
        <v>1356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4" t="s">
        <v>19</v>
      </c>
      <c r="BK232" s="216">
        <f>ROUND(I232*H232,2)</f>
        <v>1356</v>
      </c>
      <c r="BL232" s="14" t="s">
        <v>152</v>
      </c>
      <c r="BM232" s="215" t="s">
        <v>416</v>
      </c>
    </row>
    <row r="233" s="2" customFormat="1" ht="21.75" customHeight="1">
      <c r="A233" s="29"/>
      <c r="B233" s="30"/>
      <c r="C233" s="217" t="s">
        <v>417</v>
      </c>
      <c r="D233" s="217" t="s">
        <v>155</v>
      </c>
      <c r="E233" s="218" t="s">
        <v>418</v>
      </c>
      <c r="F233" s="219" t="s">
        <v>419</v>
      </c>
      <c r="G233" s="220" t="s">
        <v>158</v>
      </c>
      <c r="H233" s="221">
        <v>2</v>
      </c>
      <c r="I233" s="222">
        <v>470</v>
      </c>
      <c r="J233" s="222">
        <f>ROUND(I233*H233,2)</f>
        <v>940</v>
      </c>
      <c r="K233" s="223"/>
      <c r="L233" s="224"/>
      <c r="M233" s="225" t="s">
        <v>1</v>
      </c>
      <c r="N233" s="226" t="s">
        <v>43</v>
      </c>
      <c r="O233" s="213">
        <v>0</v>
      </c>
      <c r="P233" s="213">
        <f>O233*H233</f>
        <v>0</v>
      </c>
      <c r="Q233" s="213">
        <v>0</v>
      </c>
      <c r="R233" s="213">
        <f>Q233*H233</f>
        <v>0</v>
      </c>
      <c r="S233" s="213">
        <v>0</v>
      </c>
      <c r="T233" s="214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15" t="s">
        <v>159</v>
      </c>
      <c r="AT233" s="215" t="s">
        <v>155</v>
      </c>
      <c r="AU233" s="215" t="s">
        <v>87</v>
      </c>
      <c r="AY233" s="14" t="s">
        <v>144</v>
      </c>
      <c r="BE233" s="216">
        <f>IF(N233="základní",J233,0)</f>
        <v>940</v>
      </c>
      <c r="BF233" s="216">
        <f>IF(N233="snížená",J233,0)</f>
        <v>0</v>
      </c>
      <c r="BG233" s="216">
        <f>IF(N233="zákl. přenesená",J233,0)</f>
        <v>0</v>
      </c>
      <c r="BH233" s="216">
        <f>IF(N233="sníž. přenesená",J233,0)</f>
        <v>0</v>
      </c>
      <c r="BI233" s="216">
        <f>IF(N233="nulová",J233,0)</f>
        <v>0</v>
      </c>
      <c r="BJ233" s="14" t="s">
        <v>19</v>
      </c>
      <c r="BK233" s="216">
        <f>ROUND(I233*H233,2)</f>
        <v>940</v>
      </c>
      <c r="BL233" s="14" t="s">
        <v>152</v>
      </c>
      <c r="BM233" s="215" t="s">
        <v>420</v>
      </c>
    </row>
    <row r="234" s="2" customFormat="1" ht="21.75" customHeight="1">
      <c r="A234" s="29"/>
      <c r="B234" s="30"/>
      <c r="C234" s="217" t="s">
        <v>421</v>
      </c>
      <c r="D234" s="217" t="s">
        <v>155</v>
      </c>
      <c r="E234" s="218" t="s">
        <v>422</v>
      </c>
      <c r="F234" s="219" t="s">
        <v>423</v>
      </c>
      <c r="G234" s="220" t="s">
        <v>158</v>
      </c>
      <c r="H234" s="221">
        <v>2</v>
      </c>
      <c r="I234" s="222">
        <v>529</v>
      </c>
      <c r="J234" s="222">
        <f>ROUND(I234*H234,2)</f>
        <v>1058</v>
      </c>
      <c r="K234" s="223"/>
      <c r="L234" s="224"/>
      <c r="M234" s="225" t="s">
        <v>1</v>
      </c>
      <c r="N234" s="226" t="s">
        <v>43</v>
      </c>
      <c r="O234" s="213">
        <v>0</v>
      </c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15" t="s">
        <v>159</v>
      </c>
      <c r="AT234" s="215" t="s">
        <v>155</v>
      </c>
      <c r="AU234" s="215" t="s">
        <v>87</v>
      </c>
      <c r="AY234" s="14" t="s">
        <v>144</v>
      </c>
      <c r="BE234" s="216">
        <f>IF(N234="základní",J234,0)</f>
        <v>1058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4" t="s">
        <v>19</v>
      </c>
      <c r="BK234" s="216">
        <f>ROUND(I234*H234,2)</f>
        <v>1058</v>
      </c>
      <c r="BL234" s="14" t="s">
        <v>152</v>
      </c>
      <c r="BM234" s="215" t="s">
        <v>424</v>
      </c>
    </row>
    <row r="235" s="2" customFormat="1" ht="21.75" customHeight="1">
      <c r="A235" s="29"/>
      <c r="B235" s="30"/>
      <c r="C235" s="217" t="s">
        <v>425</v>
      </c>
      <c r="D235" s="217" t="s">
        <v>155</v>
      </c>
      <c r="E235" s="218" t="s">
        <v>426</v>
      </c>
      <c r="F235" s="219" t="s">
        <v>427</v>
      </c>
      <c r="G235" s="220" t="s">
        <v>158</v>
      </c>
      <c r="H235" s="221">
        <v>2</v>
      </c>
      <c r="I235" s="222">
        <v>548</v>
      </c>
      <c r="J235" s="222">
        <f>ROUND(I235*H235,2)</f>
        <v>1096</v>
      </c>
      <c r="K235" s="223"/>
      <c r="L235" s="224"/>
      <c r="M235" s="225" t="s">
        <v>1</v>
      </c>
      <c r="N235" s="226" t="s">
        <v>43</v>
      </c>
      <c r="O235" s="213">
        <v>0</v>
      </c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15" t="s">
        <v>159</v>
      </c>
      <c r="AT235" s="215" t="s">
        <v>155</v>
      </c>
      <c r="AU235" s="215" t="s">
        <v>87</v>
      </c>
      <c r="AY235" s="14" t="s">
        <v>144</v>
      </c>
      <c r="BE235" s="216">
        <f>IF(N235="základní",J235,0)</f>
        <v>1096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4" t="s">
        <v>19</v>
      </c>
      <c r="BK235" s="216">
        <f>ROUND(I235*H235,2)</f>
        <v>1096</v>
      </c>
      <c r="BL235" s="14" t="s">
        <v>152</v>
      </c>
      <c r="BM235" s="215" t="s">
        <v>428</v>
      </c>
    </row>
    <row r="236" s="2" customFormat="1" ht="21.75" customHeight="1">
      <c r="A236" s="29"/>
      <c r="B236" s="30"/>
      <c r="C236" s="217" t="s">
        <v>429</v>
      </c>
      <c r="D236" s="217" t="s">
        <v>155</v>
      </c>
      <c r="E236" s="218" t="s">
        <v>430</v>
      </c>
      <c r="F236" s="219" t="s">
        <v>431</v>
      </c>
      <c r="G236" s="220" t="s">
        <v>158</v>
      </c>
      <c r="H236" s="221">
        <v>2</v>
      </c>
      <c r="I236" s="222">
        <v>470</v>
      </c>
      <c r="J236" s="222">
        <f>ROUND(I236*H236,2)</f>
        <v>940</v>
      </c>
      <c r="K236" s="223"/>
      <c r="L236" s="224"/>
      <c r="M236" s="225" t="s">
        <v>1</v>
      </c>
      <c r="N236" s="226" t="s">
        <v>43</v>
      </c>
      <c r="O236" s="213">
        <v>0</v>
      </c>
      <c r="P236" s="213">
        <f>O236*H236</f>
        <v>0</v>
      </c>
      <c r="Q236" s="213">
        <v>0</v>
      </c>
      <c r="R236" s="213">
        <f>Q236*H236</f>
        <v>0</v>
      </c>
      <c r="S236" s="213">
        <v>0</v>
      </c>
      <c r="T236" s="214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15" t="s">
        <v>159</v>
      </c>
      <c r="AT236" s="215" t="s">
        <v>155</v>
      </c>
      <c r="AU236" s="215" t="s">
        <v>87</v>
      </c>
      <c r="AY236" s="14" t="s">
        <v>144</v>
      </c>
      <c r="BE236" s="216">
        <f>IF(N236="základní",J236,0)</f>
        <v>940</v>
      </c>
      <c r="BF236" s="216">
        <f>IF(N236="snížená",J236,0)</f>
        <v>0</v>
      </c>
      <c r="BG236" s="216">
        <f>IF(N236="zákl. přenesená",J236,0)</f>
        <v>0</v>
      </c>
      <c r="BH236" s="216">
        <f>IF(N236="sníž. přenesená",J236,0)</f>
        <v>0</v>
      </c>
      <c r="BI236" s="216">
        <f>IF(N236="nulová",J236,0)</f>
        <v>0</v>
      </c>
      <c r="BJ236" s="14" t="s">
        <v>19</v>
      </c>
      <c r="BK236" s="216">
        <f>ROUND(I236*H236,2)</f>
        <v>940</v>
      </c>
      <c r="BL236" s="14" t="s">
        <v>152</v>
      </c>
      <c r="BM236" s="215" t="s">
        <v>432</v>
      </c>
    </row>
    <row r="237" s="2" customFormat="1" ht="33" customHeight="1">
      <c r="A237" s="29"/>
      <c r="B237" s="30"/>
      <c r="C237" s="217" t="s">
        <v>433</v>
      </c>
      <c r="D237" s="217" t="s">
        <v>155</v>
      </c>
      <c r="E237" s="218" t="s">
        <v>434</v>
      </c>
      <c r="F237" s="219" t="s">
        <v>435</v>
      </c>
      <c r="G237" s="220" t="s">
        <v>158</v>
      </c>
      <c r="H237" s="221">
        <v>4</v>
      </c>
      <c r="I237" s="222">
        <v>1070</v>
      </c>
      <c r="J237" s="222">
        <f>ROUND(I237*H237,2)</f>
        <v>4280</v>
      </c>
      <c r="K237" s="223"/>
      <c r="L237" s="224"/>
      <c r="M237" s="225" t="s">
        <v>1</v>
      </c>
      <c r="N237" s="226" t="s">
        <v>43</v>
      </c>
      <c r="O237" s="213">
        <v>0</v>
      </c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15" t="s">
        <v>159</v>
      </c>
      <c r="AT237" s="215" t="s">
        <v>155</v>
      </c>
      <c r="AU237" s="215" t="s">
        <v>87</v>
      </c>
      <c r="AY237" s="14" t="s">
        <v>144</v>
      </c>
      <c r="BE237" s="216">
        <f>IF(N237="základní",J237,0)</f>
        <v>4280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4" t="s">
        <v>19</v>
      </c>
      <c r="BK237" s="216">
        <f>ROUND(I237*H237,2)</f>
        <v>4280</v>
      </c>
      <c r="BL237" s="14" t="s">
        <v>152</v>
      </c>
      <c r="BM237" s="215" t="s">
        <v>436</v>
      </c>
    </row>
    <row r="238" s="2" customFormat="1" ht="33" customHeight="1">
      <c r="A238" s="29"/>
      <c r="B238" s="30"/>
      <c r="C238" s="217" t="s">
        <v>437</v>
      </c>
      <c r="D238" s="217" t="s">
        <v>155</v>
      </c>
      <c r="E238" s="218" t="s">
        <v>438</v>
      </c>
      <c r="F238" s="219" t="s">
        <v>439</v>
      </c>
      <c r="G238" s="220" t="s">
        <v>158</v>
      </c>
      <c r="H238" s="221">
        <v>4</v>
      </c>
      <c r="I238" s="222">
        <v>1140</v>
      </c>
      <c r="J238" s="222">
        <f>ROUND(I238*H238,2)</f>
        <v>4560</v>
      </c>
      <c r="K238" s="223"/>
      <c r="L238" s="224"/>
      <c r="M238" s="225" t="s">
        <v>1</v>
      </c>
      <c r="N238" s="226" t="s">
        <v>43</v>
      </c>
      <c r="O238" s="213">
        <v>0</v>
      </c>
      <c r="P238" s="213">
        <f>O238*H238</f>
        <v>0</v>
      </c>
      <c r="Q238" s="213">
        <v>0</v>
      </c>
      <c r="R238" s="213">
        <f>Q238*H238</f>
        <v>0</v>
      </c>
      <c r="S238" s="213">
        <v>0</v>
      </c>
      <c r="T238" s="214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15" t="s">
        <v>159</v>
      </c>
      <c r="AT238" s="215" t="s">
        <v>155</v>
      </c>
      <c r="AU238" s="215" t="s">
        <v>87</v>
      </c>
      <c r="AY238" s="14" t="s">
        <v>144</v>
      </c>
      <c r="BE238" s="216">
        <f>IF(N238="základní",J238,0)</f>
        <v>4560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4" t="s">
        <v>19</v>
      </c>
      <c r="BK238" s="216">
        <f>ROUND(I238*H238,2)</f>
        <v>4560</v>
      </c>
      <c r="BL238" s="14" t="s">
        <v>152</v>
      </c>
      <c r="BM238" s="215" t="s">
        <v>440</v>
      </c>
    </row>
    <row r="239" s="2" customFormat="1" ht="44.25" customHeight="1">
      <c r="A239" s="29"/>
      <c r="B239" s="30"/>
      <c r="C239" s="217" t="s">
        <v>441</v>
      </c>
      <c r="D239" s="217" t="s">
        <v>155</v>
      </c>
      <c r="E239" s="218" t="s">
        <v>442</v>
      </c>
      <c r="F239" s="219" t="s">
        <v>443</v>
      </c>
      <c r="G239" s="220" t="s">
        <v>158</v>
      </c>
      <c r="H239" s="221">
        <v>2</v>
      </c>
      <c r="I239" s="222">
        <v>3125</v>
      </c>
      <c r="J239" s="222">
        <f>ROUND(I239*H239,2)</f>
        <v>6250</v>
      </c>
      <c r="K239" s="223"/>
      <c r="L239" s="224"/>
      <c r="M239" s="225" t="s">
        <v>1</v>
      </c>
      <c r="N239" s="226" t="s">
        <v>43</v>
      </c>
      <c r="O239" s="213">
        <v>0</v>
      </c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15" t="s">
        <v>159</v>
      </c>
      <c r="AT239" s="215" t="s">
        <v>155</v>
      </c>
      <c r="AU239" s="215" t="s">
        <v>87</v>
      </c>
      <c r="AY239" s="14" t="s">
        <v>144</v>
      </c>
      <c r="BE239" s="216">
        <f>IF(N239="základní",J239,0)</f>
        <v>6250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4" t="s">
        <v>19</v>
      </c>
      <c r="BK239" s="216">
        <f>ROUND(I239*H239,2)</f>
        <v>6250</v>
      </c>
      <c r="BL239" s="14" t="s">
        <v>152</v>
      </c>
      <c r="BM239" s="215" t="s">
        <v>444</v>
      </c>
    </row>
    <row r="240" s="2" customFormat="1" ht="21.75" customHeight="1">
      <c r="A240" s="29"/>
      <c r="B240" s="30"/>
      <c r="C240" s="217" t="s">
        <v>445</v>
      </c>
      <c r="D240" s="217" t="s">
        <v>155</v>
      </c>
      <c r="E240" s="218" t="s">
        <v>446</v>
      </c>
      <c r="F240" s="219" t="s">
        <v>447</v>
      </c>
      <c r="G240" s="220" t="s">
        <v>158</v>
      </c>
      <c r="H240" s="221">
        <v>160</v>
      </c>
      <c r="I240" s="222">
        <v>11</v>
      </c>
      <c r="J240" s="222">
        <f>ROUND(I240*H240,2)</f>
        <v>1760</v>
      </c>
      <c r="K240" s="223"/>
      <c r="L240" s="224"/>
      <c r="M240" s="225" t="s">
        <v>1</v>
      </c>
      <c r="N240" s="226" t="s">
        <v>43</v>
      </c>
      <c r="O240" s="213">
        <v>0</v>
      </c>
      <c r="P240" s="213">
        <f>O240*H240</f>
        <v>0</v>
      </c>
      <c r="Q240" s="213">
        <v>0</v>
      </c>
      <c r="R240" s="213">
        <f>Q240*H240</f>
        <v>0</v>
      </c>
      <c r="S240" s="213">
        <v>0</v>
      </c>
      <c r="T240" s="214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15" t="s">
        <v>159</v>
      </c>
      <c r="AT240" s="215" t="s">
        <v>155</v>
      </c>
      <c r="AU240" s="215" t="s">
        <v>87</v>
      </c>
      <c r="AY240" s="14" t="s">
        <v>144</v>
      </c>
      <c r="BE240" s="216">
        <f>IF(N240="základní",J240,0)</f>
        <v>1760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4" t="s">
        <v>19</v>
      </c>
      <c r="BK240" s="216">
        <f>ROUND(I240*H240,2)</f>
        <v>1760</v>
      </c>
      <c r="BL240" s="14" t="s">
        <v>152</v>
      </c>
      <c r="BM240" s="215" t="s">
        <v>448</v>
      </c>
    </row>
    <row r="241" s="2" customFormat="1" ht="21.75" customHeight="1">
      <c r="A241" s="29"/>
      <c r="B241" s="30"/>
      <c r="C241" s="217" t="s">
        <v>449</v>
      </c>
      <c r="D241" s="217" t="s">
        <v>155</v>
      </c>
      <c r="E241" s="218" t="s">
        <v>450</v>
      </c>
      <c r="F241" s="219" t="s">
        <v>451</v>
      </c>
      <c r="G241" s="220" t="s">
        <v>158</v>
      </c>
      <c r="H241" s="221">
        <v>6</v>
      </c>
      <c r="I241" s="222">
        <v>11</v>
      </c>
      <c r="J241" s="222">
        <f>ROUND(I241*H241,2)</f>
        <v>66</v>
      </c>
      <c r="K241" s="223"/>
      <c r="L241" s="224"/>
      <c r="M241" s="225" t="s">
        <v>1</v>
      </c>
      <c r="N241" s="226" t="s">
        <v>43</v>
      </c>
      <c r="O241" s="213">
        <v>0</v>
      </c>
      <c r="P241" s="213">
        <f>O241*H241</f>
        <v>0</v>
      </c>
      <c r="Q241" s="213">
        <v>0</v>
      </c>
      <c r="R241" s="213">
        <f>Q241*H241</f>
        <v>0</v>
      </c>
      <c r="S241" s="213">
        <v>0</v>
      </c>
      <c r="T241" s="21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15" t="s">
        <v>159</v>
      </c>
      <c r="AT241" s="215" t="s">
        <v>155</v>
      </c>
      <c r="AU241" s="215" t="s">
        <v>87</v>
      </c>
      <c r="AY241" s="14" t="s">
        <v>144</v>
      </c>
      <c r="BE241" s="216">
        <f>IF(N241="základní",J241,0)</f>
        <v>66</v>
      </c>
      <c r="BF241" s="216">
        <f>IF(N241="snížená",J241,0)</f>
        <v>0</v>
      </c>
      <c r="BG241" s="216">
        <f>IF(N241="zákl. přenesená",J241,0)</f>
        <v>0</v>
      </c>
      <c r="BH241" s="216">
        <f>IF(N241="sníž. přenesená",J241,0)</f>
        <v>0</v>
      </c>
      <c r="BI241" s="216">
        <f>IF(N241="nulová",J241,0)</f>
        <v>0</v>
      </c>
      <c r="BJ241" s="14" t="s">
        <v>19</v>
      </c>
      <c r="BK241" s="216">
        <f>ROUND(I241*H241,2)</f>
        <v>66</v>
      </c>
      <c r="BL241" s="14" t="s">
        <v>152</v>
      </c>
      <c r="BM241" s="215" t="s">
        <v>452</v>
      </c>
    </row>
    <row r="242" s="2" customFormat="1" ht="21.75" customHeight="1">
      <c r="A242" s="29"/>
      <c r="B242" s="30"/>
      <c r="C242" s="217" t="s">
        <v>453</v>
      </c>
      <c r="D242" s="217" t="s">
        <v>155</v>
      </c>
      <c r="E242" s="218" t="s">
        <v>454</v>
      </c>
      <c r="F242" s="219" t="s">
        <v>455</v>
      </c>
      <c r="G242" s="220" t="s">
        <v>158</v>
      </c>
      <c r="H242" s="221">
        <v>6</v>
      </c>
      <c r="I242" s="222">
        <v>14</v>
      </c>
      <c r="J242" s="222">
        <f>ROUND(I242*H242,2)</f>
        <v>84</v>
      </c>
      <c r="K242" s="223"/>
      <c r="L242" s="224"/>
      <c r="M242" s="225" t="s">
        <v>1</v>
      </c>
      <c r="N242" s="226" t="s">
        <v>43</v>
      </c>
      <c r="O242" s="213">
        <v>0</v>
      </c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15" t="s">
        <v>159</v>
      </c>
      <c r="AT242" s="215" t="s">
        <v>155</v>
      </c>
      <c r="AU242" s="215" t="s">
        <v>87</v>
      </c>
      <c r="AY242" s="14" t="s">
        <v>144</v>
      </c>
      <c r="BE242" s="216">
        <f>IF(N242="základní",J242,0)</f>
        <v>84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4" t="s">
        <v>19</v>
      </c>
      <c r="BK242" s="216">
        <f>ROUND(I242*H242,2)</f>
        <v>84</v>
      </c>
      <c r="BL242" s="14" t="s">
        <v>152</v>
      </c>
      <c r="BM242" s="215" t="s">
        <v>456</v>
      </c>
    </row>
    <row r="243" s="2" customFormat="1" ht="33" customHeight="1">
      <c r="A243" s="29"/>
      <c r="B243" s="30"/>
      <c r="C243" s="217" t="s">
        <v>457</v>
      </c>
      <c r="D243" s="217" t="s">
        <v>155</v>
      </c>
      <c r="E243" s="218" t="s">
        <v>458</v>
      </c>
      <c r="F243" s="219" t="s">
        <v>459</v>
      </c>
      <c r="G243" s="220" t="s">
        <v>158</v>
      </c>
      <c r="H243" s="221">
        <v>6</v>
      </c>
      <c r="I243" s="222">
        <v>165</v>
      </c>
      <c r="J243" s="222">
        <f>ROUND(I243*H243,2)</f>
        <v>990</v>
      </c>
      <c r="K243" s="223"/>
      <c r="L243" s="224"/>
      <c r="M243" s="225" t="s">
        <v>1</v>
      </c>
      <c r="N243" s="226" t="s">
        <v>43</v>
      </c>
      <c r="O243" s="213">
        <v>0</v>
      </c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15" t="s">
        <v>159</v>
      </c>
      <c r="AT243" s="215" t="s">
        <v>155</v>
      </c>
      <c r="AU243" s="215" t="s">
        <v>87</v>
      </c>
      <c r="AY243" s="14" t="s">
        <v>144</v>
      </c>
      <c r="BE243" s="216">
        <f>IF(N243="základní",J243,0)</f>
        <v>990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4" t="s">
        <v>19</v>
      </c>
      <c r="BK243" s="216">
        <f>ROUND(I243*H243,2)</f>
        <v>990</v>
      </c>
      <c r="BL243" s="14" t="s">
        <v>152</v>
      </c>
      <c r="BM243" s="215" t="s">
        <v>460</v>
      </c>
    </row>
    <row r="244" s="2" customFormat="1" ht="33" customHeight="1">
      <c r="A244" s="29"/>
      <c r="B244" s="30"/>
      <c r="C244" s="217" t="s">
        <v>461</v>
      </c>
      <c r="D244" s="217" t="s">
        <v>155</v>
      </c>
      <c r="E244" s="218" t="s">
        <v>462</v>
      </c>
      <c r="F244" s="219" t="s">
        <v>463</v>
      </c>
      <c r="G244" s="220" t="s">
        <v>158</v>
      </c>
      <c r="H244" s="221">
        <v>4</v>
      </c>
      <c r="I244" s="222">
        <v>292</v>
      </c>
      <c r="J244" s="222">
        <f>ROUND(I244*H244,2)</f>
        <v>1168</v>
      </c>
      <c r="K244" s="223"/>
      <c r="L244" s="224"/>
      <c r="M244" s="225" t="s">
        <v>1</v>
      </c>
      <c r="N244" s="226" t="s">
        <v>43</v>
      </c>
      <c r="O244" s="213">
        <v>0</v>
      </c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15" t="s">
        <v>159</v>
      </c>
      <c r="AT244" s="215" t="s">
        <v>155</v>
      </c>
      <c r="AU244" s="215" t="s">
        <v>87</v>
      </c>
      <c r="AY244" s="14" t="s">
        <v>144</v>
      </c>
      <c r="BE244" s="216">
        <f>IF(N244="základní",J244,0)</f>
        <v>1168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4" t="s">
        <v>19</v>
      </c>
      <c r="BK244" s="216">
        <f>ROUND(I244*H244,2)</f>
        <v>1168</v>
      </c>
      <c r="BL244" s="14" t="s">
        <v>152</v>
      </c>
      <c r="BM244" s="215" t="s">
        <v>464</v>
      </c>
    </row>
    <row r="245" s="2" customFormat="1" ht="44.25" customHeight="1">
      <c r="A245" s="29"/>
      <c r="B245" s="30"/>
      <c r="C245" s="217" t="s">
        <v>465</v>
      </c>
      <c r="D245" s="217" t="s">
        <v>155</v>
      </c>
      <c r="E245" s="218" t="s">
        <v>466</v>
      </c>
      <c r="F245" s="219" t="s">
        <v>467</v>
      </c>
      <c r="G245" s="220" t="s">
        <v>158</v>
      </c>
      <c r="H245" s="221">
        <v>4</v>
      </c>
      <c r="I245" s="222">
        <v>160</v>
      </c>
      <c r="J245" s="222">
        <f>ROUND(I245*H245,2)</f>
        <v>640</v>
      </c>
      <c r="K245" s="223"/>
      <c r="L245" s="224"/>
      <c r="M245" s="225" t="s">
        <v>1</v>
      </c>
      <c r="N245" s="226" t="s">
        <v>43</v>
      </c>
      <c r="O245" s="213">
        <v>0</v>
      </c>
      <c r="P245" s="213">
        <f>O245*H245</f>
        <v>0</v>
      </c>
      <c r="Q245" s="213">
        <v>0</v>
      </c>
      <c r="R245" s="213">
        <f>Q245*H245</f>
        <v>0</v>
      </c>
      <c r="S245" s="213">
        <v>0</v>
      </c>
      <c r="T245" s="21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15" t="s">
        <v>159</v>
      </c>
      <c r="AT245" s="215" t="s">
        <v>155</v>
      </c>
      <c r="AU245" s="215" t="s">
        <v>87</v>
      </c>
      <c r="AY245" s="14" t="s">
        <v>144</v>
      </c>
      <c r="BE245" s="216">
        <f>IF(N245="základní",J245,0)</f>
        <v>640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4" t="s">
        <v>19</v>
      </c>
      <c r="BK245" s="216">
        <f>ROUND(I245*H245,2)</f>
        <v>640</v>
      </c>
      <c r="BL245" s="14" t="s">
        <v>152</v>
      </c>
      <c r="BM245" s="215" t="s">
        <v>468</v>
      </c>
    </row>
    <row r="246" s="12" customFormat="1" ht="22.8" customHeight="1">
      <c r="A246" s="12"/>
      <c r="B246" s="189"/>
      <c r="C246" s="190"/>
      <c r="D246" s="191" t="s">
        <v>77</v>
      </c>
      <c r="E246" s="202" t="s">
        <v>469</v>
      </c>
      <c r="F246" s="202" t="s">
        <v>470</v>
      </c>
      <c r="G246" s="190"/>
      <c r="H246" s="190"/>
      <c r="I246" s="190"/>
      <c r="J246" s="203">
        <f>BK246</f>
        <v>1984.04</v>
      </c>
      <c r="K246" s="190"/>
      <c r="L246" s="194"/>
      <c r="M246" s="195"/>
      <c r="N246" s="196"/>
      <c r="O246" s="196"/>
      <c r="P246" s="197">
        <f>SUM(P247:P249)</f>
        <v>3.6686000000000001</v>
      </c>
      <c r="Q246" s="196"/>
      <c r="R246" s="197">
        <f>SUM(R247:R249)</f>
        <v>0.000224</v>
      </c>
      <c r="S246" s="196"/>
      <c r="T246" s="198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9" t="s">
        <v>87</v>
      </c>
      <c r="AT246" s="200" t="s">
        <v>77</v>
      </c>
      <c r="AU246" s="200" t="s">
        <v>19</v>
      </c>
      <c r="AY246" s="199" t="s">
        <v>144</v>
      </c>
      <c r="BK246" s="201">
        <f>SUM(BK247:BK249)</f>
        <v>1984.04</v>
      </c>
    </row>
    <row r="247" s="2" customFormat="1" ht="21.75" customHeight="1">
      <c r="A247" s="29"/>
      <c r="B247" s="30"/>
      <c r="C247" s="204" t="s">
        <v>471</v>
      </c>
      <c r="D247" s="204" t="s">
        <v>148</v>
      </c>
      <c r="E247" s="205" t="s">
        <v>472</v>
      </c>
      <c r="F247" s="206" t="s">
        <v>473</v>
      </c>
      <c r="G247" s="207" t="s">
        <v>474</v>
      </c>
      <c r="H247" s="208">
        <v>0.20000000000000001</v>
      </c>
      <c r="I247" s="209">
        <v>7390</v>
      </c>
      <c r="J247" s="209">
        <f>ROUND(I247*H247,2)</f>
        <v>1478</v>
      </c>
      <c r="K247" s="210"/>
      <c r="L247" s="35"/>
      <c r="M247" s="211" t="s">
        <v>1</v>
      </c>
      <c r="N247" s="212" t="s">
        <v>43</v>
      </c>
      <c r="O247" s="213">
        <v>18.343</v>
      </c>
      <c r="P247" s="213">
        <f>O247*H247</f>
        <v>3.6686000000000001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15" t="s">
        <v>152</v>
      </c>
      <c r="AT247" s="215" t="s">
        <v>148</v>
      </c>
      <c r="AU247" s="215" t="s">
        <v>87</v>
      </c>
      <c r="AY247" s="14" t="s">
        <v>144</v>
      </c>
      <c r="BE247" s="216">
        <f>IF(N247="základní",J247,0)</f>
        <v>1478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4" t="s">
        <v>19</v>
      </c>
      <c r="BK247" s="216">
        <f>ROUND(I247*H247,2)</f>
        <v>1478</v>
      </c>
      <c r="BL247" s="14" t="s">
        <v>152</v>
      </c>
      <c r="BM247" s="215" t="s">
        <v>475</v>
      </c>
    </row>
    <row r="248" s="2" customFormat="1" ht="21.75" customHeight="1">
      <c r="A248" s="29"/>
      <c r="B248" s="30"/>
      <c r="C248" s="217" t="s">
        <v>476</v>
      </c>
      <c r="D248" s="217" t="s">
        <v>155</v>
      </c>
      <c r="E248" s="218" t="s">
        <v>477</v>
      </c>
      <c r="F248" s="219" t="s">
        <v>478</v>
      </c>
      <c r="G248" s="220" t="s">
        <v>474</v>
      </c>
      <c r="H248" s="221">
        <v>0.040000000000000001</v>
      </c>
      <c r="I248" s="222">
        <v>201</v>
      </c>
      <c r="J248" s="222">
        <f>ROUND(I248*H248,2)</f>
        <v>8.0399999999999991</v>
      </c>
      <c r="K248" s="223"/>
      <c r="L248" s="224"/>
      <c r="M248" s="225" t="s">
        <v>1</v>
      </c>
      <c r="N248" s="226" t="s">
        <v>43</v>
      </c>
      <c r="O248" s="213">
        <v>0</v>
      </c>
      <c r="P248" s="213">
        <f>O248*H248</f>
        <v>0</v>
      </c>
      <c r="Q248" s="213">
        <v>0.0055999999999999999</v>
      </c>
      <c r="R248" s="213">
        <f>Q248*H248</f>
        <v>0.000224</v>
      </c>
      <c r="S248" s="213">
        <v>0</v>
      </c>
      <c r="T248" s="214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15" t="s">
        <v>159</v>
      </c>
      <c r="AT248" s="215" t="s">
        <v>155</v>
      </c>
      <c r="AU248" s="215" t="s">
        <v>87</v>
      </c>
      <c r="AY248" s="14" t="s">
        <v>144</v>
      </c>
      <c r="BE248" s="216">
        <f>IF(N248="základní",J248,0)</f>
        <v>8.0399999999999991</v>
      </c>
      <c r="BF248" s="216">
        <f>IF(N248="snížená",J248,0)</f>
        <v>0</v>
      </c>
      <c r="BG248" s="216">
        <f>IF(N248="zákl. přenesená",J248,0)</f>
        <v>0</v>
      </c>
      <c r="BH248" s="216">
        <f>IF(N248="sníž. přenesená",J248,0)</f>
        <v>0</v>
      </c>
      <c r="BI248" s="216">
        <f>IF(N248="nulová",J248,0)</f>
        <v>0</v>
      </c>
      <c r="BJ248" s="14" t="s">
        <v>19</v>
      </c>
      <c r="BK248" s="216">
        <f>ROUND(I248*H248,2)</f>
        <v>8.0399999999999991</v>
      </c>
      <c r="BL248" s="14" t="s">
        <v>152</v>
      </c>
      <c r="BM248" s="215" t="s">
        <v>479</v>
      </c>
    </row>
    <row r="249" s="2" customFormat="1" ht="21.75" customHeight="1">
      <c r="A249" s="29"/>
      <c r="B249" s="30"/>
      <c r="C249" s="217" t="s">
        <v>480</v>
      </c>
      <c r="D249" s="217" t="s">
        <v>155</v>
      </c>
      <c r="E249" s="218" t="s">
        <v>481</v>
      </c>
      <c r="F249" s="219" t="s">
        <v>482</v>
      </c>
      <c r="G249" s="220" t="s">
        <v>483</v>
      </c>
      <c r="H249" s="221">
        <v>4</v>
      </c>
      <c r="I249" s="222">
        <v>124.5</v>
      </c>
      <c r="J249" s="222">
        <f>ROUND(I249*H249,2)</f>
        <v>498</v>
      </c>
      <c r="K249" s="223"/>
      <c r="L249" s="224"/>
      <c r="M249" s="225" t="s">
        <v>1</v>
      </c>
      <c r="N249" s="226" t="s">
        <v>43</v>
      </c>
      <c r="O249" s="213">
        <v>0</v>
      </c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15" t="s">
        <v>159</v>
      </c>
      <c r="AT249" s="215" t="s">
        <v>155</v>
      </c>
      <c r="AU249" s="215" t="s">
        <v>87</v>
      </c>
      <c r="AY249" s="14" t="s">
        <v>144</v>
      </c>
      <c r="BE249" s="216">
        <f>IF(N249="základní",J249,0)</f>
        <v>498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4" t="s">
        <v>19</v>
      </c>
      <c r="BK249" s="216">
        <f>ROUND(I249*H249,2)</f>
        <v>498</v>
      </c>
      <c r="BL249" s="14" t="s">
        <v>152</v>
      </c>
      <c r="BM249" s="215" t="s">
        <v>484</v>
      </c>
    </row>
    <row r="250" s="12" customFormat="1" ht="25.92" customHeight="1">
      <c r="A250" s="12"/>
      <c r="B250" s="189"/>
      <c r="C250" s="190"/>
      <c r="D250" s="191" t="s">
        <v>77</v>
      </c>
      <c r="E250" s="192" t="s">
        <v>155</v>
      </c>
      <c r="F250" s="192" t="s">
        <v>485</v>
      </c>
      <c r="G250" s="190"/>
      <c r="H250" s="190"/>
      <c r="I250" s="190"/>
      <c r="J250" s="193">
        <f>BK250</f>
        <v>12090.4</v>
      </c>
      <c r="K250" s="190"/>
      <c r="L250" s="194"/>
      <c r="M250" s="195"/>
      <c r="N250" s="196"/>
      <c r="O250" s="196"/>
      <c r="P250" s="197">
        <f>P251+P253</f>
        <v>39.556000000000004</v>
      </c>
      <c r="Q250" s="196"/>
      <c r="R250" s="197">
        <f>R251+R253</f>
        <v>0</v>
      </c>
      <c r="S250" s="196"/>
      <c r="T250" s="198">
        <f>T251+T253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9" t="s">
        <v>486</v>
      </c>
      <c r="AT250" s="200" t="s">
        <v>77</v>
      </c>
      <c r="AU250" s="200" t="s">
        <v>78</v>
      </c>
      <c r="AY250" s="199" t="s">
        <v>144</v>
      </c>
      <c r="BK250" s="201">
        <f>BK251+BK253</f>
        <v>12090.4</v>
      </c>
    </row>
    <row r="251" s="12" customFormat="1" ht="22.8" customHeight="1">
      <c r="A251" s="12"/>
      <c r="B251" s="189"/>
      <c r="C251" s="190"/>
      <c r="D251" s="191" t="s">
        <v>77</v>
      </c>
      <c r="E251" s="202" t="s">
        <v>487</v>
      </c>
      <c r="F251" s="202" t="s">
        <v>488</v>
      </c>
      <c r="G251" s="190"/>
      <c r="H251" s="190"/>
      <c r="I251" s="190"/>
      <c r="J251" s="203">
        <f>BK251</f>
        <v>842.39999999999998</v>
      </c>
      <c r="K251" s="190"/>
      <c r="L251" s="194"/>
      <c r="M251" s="195"/>
      <c r="N251" s="196"/>
      <c r="O251" s="196"/>
      <c r="P251" s="197">
        <f>P252</f>
        <v>2.7559999999999998</v>
      </c>
      <c r="Q251" s="196"/>
      <c r="R251" s="197">
        <f>R252</f>
        <v>0</v>
      </c>
      <c r="S251" s="196"/>
      <c r="T251" s="198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486</v>
      </c>
      <c r="AT251" s="200" t="s">
        <v>77</v>
      </c>
      <c r="AU251" s="200" t="s">
        <v>19</v>
      </c>
      <c r="AY251" s="199" t="s">
        <v>144</v>
      </c>
      <c r="BK251" s="201">
        <f>BK252</f>
        <v>842.39999999999998</v>
      </c>
    </row>
    <row r="252" s="2" customFormat="1" ht="21.75" customHeight="1">
      <c r="A252" s="29"/>
      <c r="B252" s="30"/>
      <c r="C252" s="204" t="s">
        <v>489</v>
      </c>
      <c r="D252" s="204" t="s">
        <v>148</v>
      </c>
      <c r="E252" s="205" t="s">
        <v>490</v>
      </c>
      <c r="F252" s="206" t="s">
        <v>491</v>
      </c>
      <c r="G252" s="207" t="s">
        <v>151</v>
      </c>
      <c r="H252" s="208">
        <v>52</v>
      </c>
      <c r="I252" s="209">
        <v>16.199999999999999</v>
      </c>
      <c r="J252" s="209">
        <f>ROUND(I252*H252,2)</f>
        <v>842.39999999999998</v>
      </c>
      <c r="K252" s="210"/>
      <c r="L252" s="35"/>
      <c r="M252" s="211" t="s">
        <v>1</v>
      </c>
      <c r="N252" s="212" t="s">
        <v>43</v>
      </c>
      <c r="O252" s="213">
        <v>0.052999999999999998</v>
      </c>
      <c r="P252" s="213">
        <f>O252*H252</f>
        <v>2.7559999999999998</v>
      </c>
      <c r="Q252" s="213">
        <v>0</v>
      </c>
      <c r="R252" s="213">
        <f>Q252*H252</f>
        <v>0</v>
      </c>
      <c r="S252" s="213">
        <v>0</v>
      </c>
      <c r="T252" s="214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15" t="s">
        <v>290</v>
      </c>
      <c r="AT252" s="215" t="s">
        <v>148</v>
      </c>
      <c r="AU252" s="215" t="s">
        <v>87</v>
      </c>
      <c r="AY252" s="14" t="s">
        <v>144</v>
      </c>
      <c r="BE252" s="216">
        <f>IF(N252="základní",J252,0)</f>
        <v>842.39999999999998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4" t="s">
        <v>19</v>
      </c>
      <c r="BK252" s="216">
        <f>ROUND(I252*H252,2)</f>
        <v>842.39999999999998</v>
      </c>
      <c r="BL252" s="14" t="s">
        <v>290</v>
      </c>
      <c r="BM252" s="215" t="s">
        <v>492</v>
      </c>
    </row>
    <row r="253" s="12" customFormat="1" ht="22.8" customHeight="1">
      <c r="A253" s="12"/>
      <c r="B253" s="189"/>
      <c r="C253" s="190"/>
      <c r="D253" s="191" t="s">
        <v>77</v>
      </c>
      <c r="E253" s="202" t="s">
        <v>493</v>
      </c>
      <c r="F253" s="202" t="s">
        <v>494</v>
      </c>
      <c r="G253" s="190"/>
      <c r="H253" s="190"/>
      <c r="I253" s="190"/>
      <c r="J253" s="203">
        <f>BK253</f>
        <v>11248</v>
      </c>
      <c r="K253" s="190"/>
      <c r="L253" s="194"/>
      <c r="M253" s="195"/>
      <c r="N253" s="196"/>
      <c r="O253" s="196"/>
      <c r="P253" s="197">
        <f>P254</f>
        <v>36.800000000000004</v>
      </c>
      <c r="Q253" s="196"/>
      <c r="R253" s="197">
        <f>R254</f>
        <v>0</v>
      </c>
      <c r="S253" s="196"/>
      <c r="T253" s="198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199" t="s">
        <v>486</v>
      </c>
      <c r="AT253" s="200" t="s">
        <v>77</v>
      </c>
      <c r="AU253" s="200" t="s">
        <v>19</v>
      </c>
      <c r="AY253" s="199" t="s">
        <v>144</v>
      </c>
      <c r="BK253" s="201">
        <f>BK254</f>
        <v>11248</v>
      </c>
    </row>
    <row r="254" s="2" customFormat="1" ht="21.75" customHeight="1">
      <c r="A254" s="29"/>
      <c r="B254" s="30"/>
      <c r="C254" s="204" t="s">
        <v>495</v>
      </c>
      <c r="D254" s="204" t="s">
        <v>148</v>
      </c>
      <c r="E254" s="205" t="s">
        <v>496</v>
      </c>
      <c r="F254" s="206" t="s">
        <v>497</v>
      </c>
      <c r="G254" s="207" t="s">
        <v>230</v>
      </c>
      <c r="H254" s="208">
        <v>160</v>
      </c>
      <c r="I254" s="209">
        <v>70.299999999999997</v>
      </c>
      <c r="J254" s="209">
        <f>ROUND(I254*H254,2)</f>
        <v>11248</v>
      </c>
      <c r="K254" s="210"/>
      <c r="L254" s="35"/>
      <c r="M254" s="211" t="s">
        <v>1</v>
      </c>
      <c r="N254" s="212" t="s">
        <v>43</v>
      </c>
      <c r="O254" s="213">
        <v>0.23000000000000001</v>
      </c>
      <c r="P254" s="213">
        <f>O254*H254</f>
        <v>36.800000000000004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15" t="s">
        <v>290</v>
      </c>
      <c r="AT254" s="215" t="s">
        <v>148</v>
      </c>
      <c r="AU254" s="215" t="s">
        <v>87</v>
      </c>
      <c r="AY254" s="14" t="s">
        <v>144</v>
      </c>
      <c r="BE254" s="216">
        <f>IF(N254="základní",J254,0)</f>
        <v>11248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4" t="s">
        <v>19</v>
      </c>
      <c r="BK254" s="216">
        <f>ROUND(I254*H254,2)</f>
        <v>11248</v>
      </c>
      <c r="BL254" s="14" t="s">
        <v>290</v>
      </c>
      <c r="BM254" s="215" t="s">
        <v>498</v>
      </c>
    </row>
    <row r="255" s="12" customFormat="1" ht="25.92" customHeight="1">
      <c r="A255" s="12"/>
      <c r="B255" s="189"/>
      <c r="C255" s="190"/>
      <c r="D255" s="191" t="s">
        <v>77</v>
      </c>
      <c r="E255" s="192" t="s">
        <v>499</v>
      </c>
      <c r="F255" s="192" t="s">
        <v>500</v>
      </c>
      <c r="G255" s="190"/>
      <c r="H255" s="190"/>
      <c r="I255" s="190"/>
      <c r="J255" s="193">
        <f>BK255</f>
        <v>48960</v>
      </c>
      <c r="K255" s="190"/>
      <c r="L255" s="194"/>
      <c r="M255" s="195"/>
      <c r="N255" s="196"/>
      <c r="O255" s="196"/>
      <c r="P255" s="197">
        <f>P256+P258</f>
        <v>100</v>
      </c>
      <c r="Q255" s="196"/>
      <c r="R255" s="197">
        <f>R256+R258</f>
        <v>0</v>
      </c>
      <c r="S255" s="196"/>
      <c r="T255" s="198">
        <f>T256+T258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9" t="s">
        <v>353</v>
      </c>
      <c r="AT255" s="200" t="s">
        <v>77</v>
      </c>
      <c r="AU255" s="200" t="s">
        <v>78</v>
      </c>
      <c r="AY255" s="199" t="s">
        <v>144</v>
      </c>
      <c r="BK255" s="201">
        <f>BK256+BK258</f>
        <v>48960</v>
      </c>
    </row>
    <row r="256" s="12" customFormat="1" ht="22.8" customHeight="1">
      <c r="A256" s="12"/>
      <c r="B256" s="189"/>
      <c r="C256" s="190"/>
      <c r="D256" s="191" t="s">
        <v>77</v>
      </c>
      <c r="E256" s="202" t="s">
        <v>501</v>
      </c>
      <c r="F256" s="202" t="s">
        <v>502</v>
      </c>
      <c r="G256" s="190"/>
      <c r="H256" s="190"/>
      <c r="I256" s="190"/>
      <c r="J256" s="203">
        <f>BK256</f>
        <v>30480</v>
      </c>
      <c r="K256" s="190"/>
      <c r="L256" s="194"/>
      <c r="M256" s="195"/>
      <c r="N256" s="196"/>
      <c r="O256" s="196"/>
      <c r="P256" s="197">
        <f>P257</f>
        <v>60</v>
      </c>
      <c r="Q256" s="196"/>
      <c r="R256" s="197">
        <f>R257</f>
        <v>0</v>
      </c>
      <c r="S256" s="196"/>
      <c r="T256" s="198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99" t="s">
        <v>353</v>
      </c>
      <c r="AT256" s="200" t="s">
        <v>77</v>
      </c>
      <c r="AU256" s="200" t="s">
        <v>19</v>
      </c>
      <c r="AY256" s="199" t="s">
        <v>144</v>
      </c>
      <c r="BK256" s="201">
        <f>BK257</f>
        <v>30480</v>
      </c>
    </row>
    <row r="257" s="2" customFormat="1" ht="16.5" customHeight="1">
      <c r="A257" s="29"/>
      <c r="B257" s="30"/>
      <c r="C257" s="204" t="s">
        <v>503</v>
      </c>
      <c r="D257" s="204" t="s">
        <v>148</v>
      </c>
      <c r="E257" s="205" t="s">
        <v>504</v>
      </c>
      <c r="F257" s="206" t="s">
        <v>505</v>
      </c>
      <c r="G257" s="207" t="s">
        <v>348</v>
      </c>
      <c r="H257" s="208">
        <v>60</v>
      </c>
      <c r="I257" s="209">
        <v>508</v>
      </c>
      <c r="J257" s="209">
        <f>ROUND(I257*H257,2)</f>
        <v>30480</v>
      </c>
      <c r="K257" s="210"/>
      <c r="L257" s="35"/>
      <c r="M257" s="211" t="s">
        <v>1</v>
      </c>
      <c r="N257" s="212" t="s">
        <v>43</v>
      </c>
      <c r="O257" s="213">
        <v>1</v>
      </c>
      <c r="P257" s="213">
        <f>O257*H257</f>
        <v>60</v>
      </c>
      <c r="Q257" s="213">
        <v>0</v>
      </c>
      <c r="R257" s="213">
        <f>Q257*H257</f>
        <v>0</v>
      </c>
      <c r="S257" s="213">
        <v>0</v>
      </c>
      <c r="T257" s="214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15" t="s">
        <v>349</v>
      </c>
      <c r="AT257" s="215" t="s">
        <v>148</v>
      </c>
      <c r="AU257" s="215" t="s">
        <v>87</v>
      </c>
      <c r="AY257" s="14" t="s">
        <v>144</v>
      </c>
      <c r="BE257" s="216">
        <f>IF(N257="základní",J257,0)</f>
        <v>30480</v>
      </c>
      <c r="BF257" s="216">
        <f>IF(N257="snížená",J257,0)</f>
        <v>0</v>
      </c>
      <c r="BG257" s="216">
        <f>IF(N257="zákl. přenesená",J257,0)</f>
        <v>0</v>
      </c>
      <c r="BH257" s="216">
        <f>IF(N257="sníž. přenesená",J257,0)</f>
        <v>0</v>
      </c>
      <c r="BI257" s="216">
        <f>IF(N257="nulová",J257,0)</f>
        <v>0</v>
      </c>
      <c r="BJ257" s="14" t="s">
        <v>19</v>
      </c>
      <c r="BK257" s="216">
        <f>ROUND(I257*H257,2)</f>
        <v>30480</v>
      </c>
      <c r="BL257" s="14" t="s">
        <v>349</v>
      </c>
      <c r="BM257" s="215" t="s">
        <v>506</v>
      </c>
    </row>
    <row r="258" s="12" customFormat="1" ht="22.8" customHeight="1">
      <c r="A258" s="12"/>
      <c r="B258" s="189"/>
      <c r="C258" s="190"/>
      <c r="D258" s="191" t="s">
        <v>77</v>
      </c>
      <c r="E258" s="202" t="s">
        <v>507</v>
      </c>
      <c r="F258" s="202" t="s">
        <v>508</v>
      </c>
      <c r="G258" s="190"/>
      <c r="H258" s="190"/>
      <c r="I258" s="190"/>
      <c r="J258" s="203">
        <f>BK258</f>
        <v>18480</v>
      </c>
      <c r="K258" s="190"/>
      <c r="L258" s="194"/>
      <c r="M258" s="195"/>
      <c r="N258" s="196"/>
      <c r="O258" s="196"/>
      <c r="P258" s="197">
        <f>P259</f>
        <v>40</v>
      </c>
      <c r="Q258" s="196"/>
      <c r="R258" s="197">
        <f>R259</f>
        <v>0</v>
      </c>
      <c r="S258" s="196"/>
      <c r="T258" s="198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199" t="s">
        <v>353</v>
      </c>
      <c r="AT258" s="200" t="s">
        <v>77</v>
      </c>
      <c r="AU258" s="200" t="s">
        <v>19</v>
      </c>
      <c r="AY258" s="199" t="s">
        <v>144</v>
      </c>
      <c r="BK258" s="201">
        <f>BK259</f>
        <v>18480</v>
      </c>
    </row>
    <row r="259" s="2" customFormat="1" ht="16.5" customHeight="1">
      <c r="A259" s="29"/>
      <c r="B259" s="30"/>
      <c r="C259" s="204" t="s">
        <v>509</v>
      </c>
      <c r="D259" s="204" t="s">
        <v>148</v>
      </c>
      <c r="E259" s="205" t="s">
        <v>510</v>
      </c>
      <c r="F259" s="206" t="s">
        <v>511</v>
      </c>
      <c r="G259" s="207" t="s">
        <v>348</v>
      </c>
      <c r="H259" s="208">
        <v>40</v>
      </c>
      <c r="I259" s="209">
        <v>462</v>
      </c>
      <c r="J259" s="209">
        <f>ROUND(I259*H259,2)</f>
        <v>18480</v>
      </c>
      <c r="K259" s="210"/>
      <c r="L259" s="35"/>
      <c r="M259" s="227" t="s">
        <v>1</v>
      </c>
      <c r="N259" s="228" t="s">
        <v>43</v>
      </c>
      <c r="O259" s="229">
        <v>1</v>
      </c>
      <c r="P259" s="229">
        <f>O259*H259</f>
        <v>40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15" t="s">
        <v>349</v>
      </c>
      <c r="AT259" s="215" t="s">
        <v>148</v>
      </c>
      <c r="AU259" s="215" t="s">
        <v>87</v>
      </c>
      <c r="AY259" s="14" t="s">
        <v>144</v>
      </c>
      <c r="BE259" s="216">
        <f>IF(N259="základní",J259,0)</f>
        <v>18480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4" t="s">
        <v>19</v>
      </c>
      <c r="BK259" s="216">
        <f>ROUND(I259*H259,2)</f>
        <v>18480</v>
      </c>
      <c r="BL259" s="14" t="s">
        <v>349</v>
      </c>
      <c r="BM259" s="215" t="s">
        <v>512</v>
      </c>
    </row>
    <row r="260" s="2" customFormat="1" ht="6.96" customHeight="1">
      <c r="A260" s="29"/>
      <c r="B260" s="56"/>
      <c r="C260" s="57"/>
      <c r="D260" s="57"/>
      <c r="E260" s="57"/>
      <c r="F260" s="57"/>
      <c r="G260" s="57"/>
      <c r="H260" s="57"/>
      <c r="I260" s="57"/>
      <c r="J260" s="57"/>
      <c r="K260" s="57"/>
      <c r="L260" s="35"/>
      <c r="M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</row>
  </sheetData>
  <sheetProtection sheet="1" autoFilter="0" formatColumns="0" formatRows="0" objects="1" scenarios="1" spinCount="100000" saltValue="4iaE+CIlugXHm1JopPpwfzjezxYOwLDashx0lQJaZO3yNRJq9S7C9YPtNgWnIAiK1fZlqzo1G36vYTRf59JaWQ==" hashValue="+serCXTYwaqIlV+QwFwvyqtyIPDAM93JilYYYdDxhKVB249e7Yehueah1lgkWUAgWdViT9yFEb98siZOu9ZkbA==" algorithmName="SHA-512" password="CC35"/>
  <autoFilter ref="C148:K259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Pavelka</dc:creator>
  <cp:lastModifiedBy>Miroslav Pavelka</cp:lastModifiedBy>
  <dcterms:created xsi:type="dcterms:W3CDTF">2020-08-03T11:30:43Z</dcterms:created>
  <dcterms:modified xsi:type="dcterms:W3CDTF">2020-08-03T11:30:44Z</dcterms:modified>
</cp:coreProperties>
</file>